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767" activeTab="13"/>
  </bookViews>
  <sheets>
    <sheet name="Sommaire" sheetId="1" r:id="rId1"/>
    <sheet name="janv" sheetId="2" r:id="rId2"/>
    <sheet name="fev" sheetId="3" r:id="rId3"/>
    <sheet name="mars" sheetId="4" r:id="rId4"/>
    <sheet name="avril" sheetId="5" r:id="rId5"/>
    <sheet name="mai" sheetId="6" r:id="rId6"/>
    <sheet name="juin" sheetId="7" r:id="rId7"/>
    <sheet name="juil" sheetId="8" r:id="rId8"/>
    <sheet name="aout" sheetId="9" r:id="rId9"/>
    <sheet name="sept" sheetId="10" r:id="rId10"/>
    <sheet name="oct" sheetId="11" r:id="rId11"/>
    <sheet name="nov" sheetId="12" r:id="rId12"/>
    <sheet name="dec" sheetId="13" r:id="rId13"/>
    <sheet name="bilan" sheetId="14" r:id="rId14"/>
    <sheet name="Calcul" sheetId="15" r:id="rId15"/>
  </sheets>
  <definedNames>
    <definedName name="g" localSheetId="8">'aout'!$J$15</definedName>
    <definedName name="g" localSheetId="4">'avril'!$J$15</definedName>
    <definedName name="g" localSheetId="12">'dec'!$J$15</definedName>
    <definedName name="g" localSheetId="2">'fev'!$J$15</definedName>
    <definedName name="g" localSheetId="1">'janv'!$J$15</definedName>
    <definedName name="g" localSheetId="7">'juil'!$J$15</definedName>
    <definedName name="g" localSheetId="6">'juin'!$J$15</definedName>
    <definedName name="g" localSheetId="5">'mai'!$J$15</definedName>
    <definedName name="g" localSheetId="3">'mars'!$J$15</definedName>
    <definedName name="g" localSheetId="11">'nov'!$J$15</definedName>
    <definedName name="g" localSheetId="10">'oct'!$J$15</definedName>
    <definedName name="g" localSheetId="9">'sept'!$J$15</definedName>
    <definedName name="g">#REF!</definedName>
    <definedName name="_xlnm.Print_Area" localSheetId="13">'bilan'!$A:$IV</definedName>
  </definedNames>
  <calcPr fullCalcOnLoad="1"/>
</workbook>
</file>

<file path=xl/sharedStrings.xml><?xml version="1.0" encoding="utf-8"?>
<sst xmlns="http://schemas.openxmlformats.org/spreadsheetml/2006/main" count="1161" uniqueCount="115">
  <si>
    <t>Durée</t>
  </si>
  <si>
    <t>Distance (m)</t>
  </si>
  <si>
    <t>Mesuré</t>
  </si>
  <si>
    <t>Tempserie</t>
  </si>
  <si>
    <t>MoyenneSerie</t>
  </si>
  <si>
    <t>S</t>
  </si>
  <si>
    <t>H</t>
  </si>
  <si>
    <t>M</t>
  </si>
  <si>
    <t>Moy. / km</t>
  </si>
  <si>
    <t>Observations</t>
  </si>
  <si>
    <t>Moy T / km</t>
  </si>
  <si>
    <t>Ne rien saisir dans zone grisée</t>
  </si>
  <si>
    <t>temp(heure)</t>
  </si>
  <si>
    <t>Km/h</t>
  </si>
  <si>
    <t>AGE</t>
  </si>
  <si>
    <t>FCM Theorique</t>
  </si>
  <si>
    <t>Moyenne Heure</t>
  </si>
  <si>
    <t>Moyenneserie</t>
  </si>
  <si>
    <t>Mot de passe : toto</t>
  </si>
  <si>
    <t>Mars</t>
  </si>
  <si>
    <t>Mai</t>
  </si>
  <si>
    <t>Juin</t>
  </si>
  <si>
    <t>Août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</si>
  <si>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</si>
  <si>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</si>
  <si>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</si>
  <si>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</si>
  <si>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</si>
  <si>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</si>
  <si>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</si>
  <si>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</si>
  <si>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</si>
  <si>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</si>
  <si>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</si>
  <si>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</si>
  <si>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</si>
  <si>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</si>
  <si>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</si>
  <si>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</si>
  <si>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</si>
  <si>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</si>
  <si>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</si>
  <si>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</si>
  <si>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</si>
  <si>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</si>
  <si>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</si>
  <si>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</si>
  <si>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</si>
  <si>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</si>
  <si>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</si>
  <si>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</si>
  <si>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</si>
  <si>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</si>
  <si>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</si>
  <si>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</si>
  <si>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Jour</t>
  </si>
  <si>
    <t>Jogging</t>
  </si>
  <si>
    <t>x</t>
  </si>
  <si>
    <t>Distance
(m)</t>
  </si>
  <si>
    <t>FCM
mini</t>
  </si>
  <si>
    <t>FCM
maxi</t>
  </si>
  <si>
    <t>moyenne
mensuelle</t>
  </si>
  <si>
    <t>Mois</t>
  </si>
  <si>
    <t>Janv</t>
  </si>
  <si>
    <t>Févr</t>
  </si>
  <si>
    <t>Avr</t>
  </si>
  <si>
    <t>Juil</t>
  </si>
  <si>
    <t>Sept</t>
  </si>
  <si>
    <t>Oct</t>
  </si>
  <si>
    <t>Nov</t>
  </si>
  <si>
    <t>Déc</t>
  </si>
  <si>
    <t>Coût</t>
  </si>
  <si>
    <t>Nb jours/mois</t>
  </si>
  <si>
    <t>Nb sorties/mois</t>
  </si>
  <si>
    <t>Dist. Moy /sortie (m)</t>
  </si>
  <si>
    <t>total du mois (m)</t>
  </si>
  <si>
    <t>Dist. Moy. Hebdo. du mois (m)</t>
  </si>
  <si>
    <t>nov</t>
  </si>
  <si>
    <t>fev</t>
  </si>
  <si>
    <t>avril</t>
  </si>
  <si>
    <t>juin</t>
  </si>
  <si>
    <t>juil</t>
  </si>
  <si>
    <t>aout</t>
  </si>
  <si>
    <t>sept</t>
  </si>
  <si>
    <t>oct</t>
  </si>
  <si>
    <t>dec</t>
  </si>
  <si>
    <t>ANNEE DE GESTION</t>
  </si>
  <si>
    <t>Nombre de jour en février</t>
  </si>
  <si>
    <t>Durée par mois (hh:mm:ss)</t>
  </si>
  <si>
    <t>Durée moy par sortie (hh:mm:ss)</t>
  </si>
  <si>
    <t>Temps série par sortie</t>
  </si>
  <si>
    <t>Temps référence 1 heure</t>
  </si>
  <si>
    <t>endurance</t>
  </si>
  <si>
    <t>résistance douce</t>
  </si>
  <si>
    <t>résistance dure</t>
  </si>
  <si>
    <t>test Ruffier-Dicson</t>
  </si>
  <si>
    <t>Pulsation au repos</t>
  </si>
  <si>
    <t>Pulsation après 1 mn de repos</t>
  </si>
  <si>
    <t>Pulsation immédiatement
après 30 fléxions sur les jambes
(buste droit) en 45s</t>
  </si>
  <si>
    <t>1et 3</t>
  </si>
  <si>
    <t>Forme excellente</t>
  </si>
  <si>
    <t>3 et 7</t>
  </si>
  <si>
    <t>Bon cœur</t>
  </si>
  <si>
    <t>Plus de 8</t>
  </si>
  <si>
    <t>cœur faible ou fatigué</t>
  </si>
  <si>
    <t>n</t>
  </si>
  <si>
    <t>10 km des clayes</t>
  </si>
  <si>
    <t>Foulèes royales st germain</t>
  </si>
  <si>
    <t>fractionné</t>
  </si>
  <si>
    <t>footing rugby</t>
  </si>
  <si>
    <t>Footing rugby</t>
  </si>
  <si>
    <t>10 km DECAUX</t>
  </si>
  <si>
    <t>Paris-Versailles</t>
  </si>
  <si>
    <t>14 km St Cyr</t>
  </si>
  <si>
    <t>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</si>
</sst>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\-mmm\-yyyy"/>
    <numFmt numFmtId="173" formatCode="h:mm"/>
    <numFmt numFmtId="174" formatCode="0.0"/>
    <numFmt numFmtId="175" formatCode="d\ mmmm\ yyyy"/>
    <numFmt numFmtId="176" formatCode="#,##0\ &quot;F&quot;"/>
    <numFmt numFmtId="177" formatCode="#,##0\ _F"/>
  </numFmts>
  <fonts count="2">
    <font>
      <sz val="10"/>
      <name val="Arial"/>
      <family val="0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1" fontId="0" fillId="0" borderId="6" xfId="0" applyNumberFormat="1" applyBorder="1" applyAlignment="1">
      <alignment/>
    </xf>
    <xf numFmtId="21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" fontId="0" fillId="0" borderId="8" xfId="0" applyNumberFormat="1" applyBorder="1" applyAlignment="1">
      <alignment/>
    </xf>
    <xf numFmtId="1" fontId="0" fillId="0" borderId="9" xfId="0" applyNumberFormat="1" applyBorder="1" applyAlignment="1">
      <alignment/>
    </xf>
    <xf numFmtId="0" fontId="0" fillId="0" borderId="3" xfId="0" applyNumberFormat="1" applyBorder="1" applyAlignment="1">
      <alignment/>
    </xf>
    <xf numFmtId="174" fontId="0" fillId="0" borderId="3" xfId="0" applyNumberFormat="1" applyBorder="1" applyAlignment="1">
      <alignment horizontal="center"/>
    </xf>
    <xf numFmtId="174" fontId="0" fillId="0" borderId="4" xfId="0" applyNumberFormat="1" applyBorder="1" applyAlignment="1">
      <alignment/>
    </xf>
    <xf numFmtId="174" fontId="0" fillId="0" borderId="10" xfId="0" applyNumberFormat="1" applyBorder="1" applyAlignment="1">
      <alignment/>
    </xf>
    <xf numFmtId="174" fontId="0" fillId="0" borderId="0" xfId="0" applyNumberFormat="1" applyAlignment="1">
      <alignment/>
    </xf>
    <xf numFmtId="174" fontId="0" fillId="0" borderId="11" xfId="0" applyNumberFormat="1" applyBorder="1" applyAlignment="1">
      <alignment/>
    </xf>
    <xf numFmtId="172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174" fontId="0" fillId="2" borderId="0" xfId="0" applyNumberFormat="1" applyFill="1" applyAlignment="1">
      <alignment/>
    </xf>
    <xf numFmtId="0" fontId="0" fillId="2" borderId="5" xfId="0" applyFill="1" applyBorder="1" applyAlignment="1">
      <alignment/>
    </xf>
    <xf numFmtId="0" fontId="0" fillId="2" borderId="5" xfId="0" applyNumberFormat="1" applyFill="1" applyBorder="1" applyAlignment="1">
      <alignment/>
    </xf>
    <xf numFmtId="0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4" fontId="0" fillId="3" borderId="0" xfId="0" applyNumberFormat="1" applyFill="1" applyAlignment="1" applyProtection="1">
      <alignment/>
      <protection locked="0"/>
    </xf>
    <xf numFmtId="0" fontId="0" fillId="0" borderId="0" xfId="0" applyNumberFormat="1" applyAlignment="1" quotePrefix="1">
      <alignment/>
    </xf>
    <xf numFmtId="0" fontId="0" fillId="0" borderId="0" xfId="0" applyAlignment="1" applyProtection="1">
      <alignment/>
      <protection locked="0"/>
    </xf>
    <xf numFmtId="172" fontId="0" fillId="0" borderId="3" xfId="0" applyNumberForma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7" xfId="0" applyNumberFormat="1" applyBorder="1" applyAlignment="1">
      <alignment horizontal="center"/>
    </xf>
    <xf numFmtId="172" fontId="1" fillId="0" borderId="10" xfId="0" applyNumberFormat="1" applyFont="1" applyBorder="1" applyAlignment="1" quotePrefix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4" xfId="0" applyNumberForma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74" fontId="0" fillId="4" borderId="10" xfId="0" applyNumberFormat="1" applyFill="1" applyBorder="1" applyAlignment="1" applyProtection="1">
      <alignment/>
      <protection locked="0"/>
    </xf>
    <xf numFmtId="0" fontId="0" fillId="4" borderId="10" xfId="0" applyFill="1" applyBorder="1" applyAlignment="1" applyProtection="1">
      <alignment/>
      <protection locked="0"/>
    </xf>
    <xf numFmtId="0" fontId="0" fillId="4" borderId="5" xfId="0" applyFill="1" applyBorder="1" applyAlignment="1" applyProtection="1">
      <alignment/>
      <protection locked="0"/>
    </xf>
    <xf numFmtId="1" fontId="0" fillId="4" borderId="10" xfId="0" applyNumberFormat="1" applyFont="1" applyFill="1" applyBorder="1" applyAlignment="1" applyProtection="1">
      <alignment/>
      <protection locked="0"/>
    </xf>
    <xf numFmtId="0" fontId="0" fillId="4" borderId="5" xfId="0" applyNumberFormat="1" applyFont="1" applyFill="1" applyBorder="1" applyAlignment="1" applyProtection="1">
      <alignment/>
      <protection locked="0"/>
    </xf>
    <xf numFmtId="0" fontId="0" fillId="4" borderId="5" xfId="0" applyNumberFormat="1" applyFont="1" applyFill="1" applyBorder="1" applyAlignment="1" applyProtection="1">
      <alignment horizontal="center"/>
      <protection locked="0"/>
    </xf>
    <xf numFmtId="0" fontId="0" fillId="4" borderId="5" xfId="0" applyFont="1" applyFill="1" applyBorder="1" applyAlignment="1" applyProtection="1">
      <alignment horizontal="center"/>
      <protection locked="0"/>
    </xf>
    <xf numFmtId="1" fontId="0" fillId="4" borderId="5" xfId="0" applyNumberFormat="1" applyFont="1" applyFill="1" applyBorder="1" applyAlignment="1" applyProtection="1">
      <alignment/>
      <protection locked="0"/>
    </xf>
    <xf numFmtId="174" fontId="0" fillId="0" borderId="4" xfId="0" applyNumberFormat="1" applyBorder="1" applyAlignment="1">
      <alignment horizontal="center" wrapText="1"/>
    </xf>
    <xf numFmtId="176" fontId="0" fillId="0" borderId="3" xfId="0" applyNumberFormat="1" applyBorder="1" applyAlignment="1">
      <alignment horizontal="center"/>
    </xf>
    <xf numFmtId="176" fontId="0" fillId="0" borderId="4" xfId="0" applyNumberFormat="1" applyBorder="1" applyAlignment="1">
      <alignment horizontal="center" wrapText="1"/>
    </xf>
    <xf numFmtId="176" fontId="0" fillId="4" borderId="10" xfId="0" applyNumberFormat="1" applyFill="1" applyBorder="1" applyAlignment="1" applyProtection="1">
      <alignment/>
      <protection locked="0"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0" fontId="0" fillId="3" borderId="0" xfId="0" applyFill="1" applyAlignment="1">
      <alignment horizontal="center" textRotation="90" wrapText="1"/>
    </xf>
    <xf numFmtId="1" fontId="0" fillId="0" borderId="5" xfId="0" applyNumberFormat="1" applyBorder="1" applyAlignment="1">
      <alignment/>
    </xf>
    <xf numFmtId="176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176" fontId="0" fillId="0" borderId="16" xfId="0" applyNumberFormat="1" applyBorder="1" applyAlignment="1">
      <alignment/>
    </xf>
    <xf numFmtId="0" fontId="0" fillId="2" borderId="8" xfId="0" applyFill="1" applyBorder="1" applyAlignment="1">
      <alignment horizontal="center" textRotation="90" wrapText="1"/>
    </xf>
    <xf numFmtId="0" fontId="0" fillId="4" borderId="8" xfId="0" applyNumberFormat="1" applyFill="1" applyBorder="1" applyAlignment="1">
      <alignment textRotation="90"/>
    </xf>
    <xf numFmtId="0" fontId="0" fillId="5" borderId="9" xfId="0" applyFill="1" applyBorder="1" applyAlignment="1">
      <alignment horizontal="center" textRotation="90" wrapText="1"/>
    </xf>
    <xf numFmtId="0" fontId="0" fillId="2" borderId="17" xfId="0" applyFill="1" applyBorder="1" applyAlignment="1">
      <alignment horizontal="center" textRotation="90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0" borderId="14" xfId="0" applyBorder="1" applyAlignment="1">
      <alignment/>
    </xf>
    <xf numFmtId="176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2" borderId="26" xfId="0" applyFill="1" applyBorder="1" applyAlignment="1">
      <alignment/>
    </xf>
    <xf numFmtId="0" fontId="0" fillId="2" borderId="23" xfId="0" applyFill="1" applyBorder="1" applyAlignment="1">
      <alignment wrapText="1"/>
    </xf>
    <xf numFmtId="0" fontId="0" fillId="4" borderId="0" xfId="0" applyFill="1" applyAlignment="1" applyProtection="1">
      <alignment/>
      <protection locked="0"/>
    </xf>
    <xf numFmtId="1" fontId="0" fillId="4" borderId="9" xfId="0" applyNumberFormat="1" applyFill="1" applyBorder="1" applyAlignment="1" applyProtection="1">
      <alignment horizontal="center"/>
      <protection locked="0"/>
    </xf>
    <xf numFmtId="1" fontId="0" fillId="0" borderId="0" xfId="0" applyNumberFormat="1" applyBorder="1" applyAlignment="1">
      <alignment horizontal="center"/>
    </xf>
    <xf numFmtId="9" fontId="0" fillId="0" borderId="0" xfId="0" applyNumberFormat="1" applyAlignment="1">
      <alignment/>
    </xf>
    <xf numFmtId="1" fontId="0" fillId="6" borderId="0" xfId="0" applyNumberFormat="1" applyFill="1" applyAlignment="1">
      <alignment/>
    </xf>
    <xf numFmtId="1" fontId="0" fillId="7" borderId="0" xfId="0" applyNumberFormat="1" applyFill="1" applyAlignment="1">
      <alignment/>
    </xf>
    <xf numFmtId="1" fontId="0" fillId="8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0" xfId="0" applyNumberFormat="1" applyBorder="1" applyAlignment="1">
      <alignment horizontal="right"/>
    </xf>
    <xf numFmtId="0" fontId="0" fillId="0" borderId="5" xfId="0" applyNumberFormat="1" applyBorder="1" applyAlignment="1">
      <alignment horizontal="right"/>
    </xf>
    <xf numFmtId="0" fontId="0" fillId="0" borderId="13" xfId="0" applyNumberFormat="1" applyBorder="1" applyAlignment="1">
      <alignment horizontal="right"/>
    </xf>
    <xf numFmtId="0" fontId="0" fillId="0" borderId="14" xfId="0" applyNumberFormat="1" applyBorder="1" applyAlignment="1">
      <alignment horizontal="right"/>
    </xf>
    <xf numFmtId="1" fontId="0" fillId="0" borderId="27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workbookViewId="0" topLeftCell="A1">
      <selection activeCell="B21" sqref="B21"/>
    </sheetView>
  </sheetViews>
  <sheetFormatPr defaultColWidth="11.421875" defaultRowHeight="12.75"/>
  <cols>
    <col min="1" max="1" width="27.7109375" style="0" bestFit="1" customWidth="1"/>
    <col min="2" max="2" width="10.8515625" style="0" bestFit="1" customWidth="1"/>
    <col min="3" max="3" width="10.8515625" style="0" hidden="1" customWidth="1"/>
    <col min="4" max="4" width="12.28125" style="0" hidden="1" customWidth="1"/>
    <col min="5" max="5" width="3.00390625" style="0" hidden="1" customWidth="1"/>
    <col min="6" max="6" width="0" style="0" hidden="1" customWidth="1"/>
    <col min="7" max="7" width="15.140625" style="0" bestFit="1" customWidth="1"/>
    <col min="8" max="8" width="18.7109375" style="0" bestFit="1" customWidth="1"/>
  </cols>
  <sheetData>
    <row r="2" spans="1:2" ht="12.75">
      <c r="A2" t="s">
        <v>86</v>
      </c>
      <c r="B2" s="88">
        <v>1999</v>
      </c>
    </row>
    <row r="4" spans="1:6" ht="12.75">
      <c r="A4" t="s">
        <v>87</v>
      </c>
      <c r="B4">
        <f>F4-E4</f>
        <v>28</v>
      </c>
      <c r="C4" t="str">
        <f>CONCATENATE("01/févr/",$B$2)</f>
        <v>01/févr/1999</v>
      </c>
      <c r="D4" t="str">
        <f>CONCATENATE("01/mars/",$B$2)</f>
        <v>01/mars/1999</v>
      </c>
      <c r="E4">
        <f>DATEVALUE(C4)</f>
        <v>36192</v>
      </c>
      <c r="F4">
        <f>DATEVALUE(D4)</f>
        <v>36220</v>
      </c>
    </row>
    <row r="5" spans="1:3" ht="12.75">
      <c r="A5" t="s">
        <v>91</v>
      </c>
      <c r="B5" s="2">
        <f>TIME(1,0,0)</f>
        <v>0.041666666666666664</v>
      </c>
      <c r="C5" s="2"/>
    </row>
    <row r="6" ht="13.5" thickBot="1"/>
    <row r="7" spans="1:2" ht="13.5" thickBot="1">
      <c r="A7" s="27" t="s">
        <v>14</v>
      </c>
      <c r="B7" s="89">
        <v>37</v>
      </c>
    </row>
    <row r="8" spans="1:3" ht="13.5" thickBot="1">
      <c r="A8" s="27" t="s">
        <v>15</v>
      </c>
      <c r="B8" s="28">
        <f>220-B7</f>
        <v>183</v>
      </c>
      <c r="C8" s="90"/>
    </row>
    <row r="10" spans="1:2" ht="12.75">
      <c r="A10" s="91">
        <v>0.6</v>
      </c>
      <c r="B10" s="1">
        <f aca="true" t="shared" si="0" ref="B10:B20">$B$8*A10</f>
        <v>109.8</v>
      </c>
    </row>
    <row r="11" spans="1:2" ht="12.75">
      <c r="A11" s="91">
        <v>0.65</v>
      </c>
      <c r="B11" s="1">
        <f t="shared" si="0"/>
        <v>118.95</v>
      </c>
    </row>
    <row r="12" spans="1:7" ht="12.75">
      <c r="A12" s="91">
        <v>0.7</v>
      </c>
      <c r="B12" s="92">
        <f t="shared" si="0"/>
        <v>128.1</v>
      </c>
      <c r="G12" t="s">
        <v>92</v>
      </c>
    </row>
    <row r="13" spans="1:2" ht="12.75">
      <c r="A13" s="91">
        <v>0.75</v>
      </c>
      <c r="B13" s="92">
        <f t="shared" si="0"/>
        <v>137.25</v>
      </c>
    </row>
    <row r="14" spans="1:2" ht="12.75">
      <c r="A14" s="91">
        <v>0.8</v>
      </c>
      <c r="B14" s="92">
        <f t="shared" si="0"/>
        <v>146.4</v>
      </c>
    </row>
    <row r="15" spans="1:7" ht="12.75">
      <c r="A15" s="91">
        <v>0.8</v>
      </c>
      <c r="B15" s="93">
        <f t="shared" si="0"/>
        <v>146.4</v>
      </c>
      <c r="G15" t="s">
        <v>93</v>
      </c>
    </row>
    <row r="16" spans="1:2" ht="12.75">
      <c r="A16" s="91">
        <v>0.85</v>
      </c>
      <c r="B16" s="93">
        <f t="shared" si="0"/>
        <v>155.54999999999998</v>
      </c>
    </row>
    <row r="17" spans="1:2" ht="12.75">
      <c r="A17" s="91">
        <v>0.88</v>
      </c>
      <c r="B17" s="93">
        <f t="shared" si="0"/>
        <v>161.04</v>
      </c>
    </row>
    <row r="18" spans="1:7" ht="12.75">
      <c r="A18" s="91">
        <v>0.88</v>
      </c>
      <c r="B18" s="94">
        <f t="shared" si="0"/>
        <v>161.04</v>
      </c>
      <c r="G18" t="s">
        <v>94</v>
      </c>
    </row>
    <row r="19" spans="1:2" ht="12.75">
      <c r="A19" s="91">
        <v>0.9</v>
      </c>
      <c r="B19" s="94">
        <f t="shared" si="0"/>
        <v>164.70000000000002</v>
      </c>
    </row>
    <row r="20" spans="1:2" ht="12.75">
      <c r="A20" s="91">
        <v>0.95</v>
      </c>
      <c r="B20" s="94">
        <f t="shared" si="0"/>
        <v>173.85</v>
      </c>
    </row>
    <row r="22" ht="12.75">
      <c r="A22" t="s">
        <v>95</v>
      </c>
    </row>
    <row r="23" spans="1:2" ht="12.75">
      <c r="A23" t="s">
        <v>96</v>
      </c>
      <c r="B23" s="49"/>
    </row>
    <row r="24" spans="1:2" ht="51.75" thickBot="1">
      <c r="A24" s="95" t="s">
        <v>98</v>
      </c>
      <c r="B24" s="49"/>
    </row>
    <row r="25" spans="1:8" ht="12.75">
      <c r="A25" t="s">
        <v>97</v>
      </c>
      <c r="B25" s="49"/>
      <c r="G25" s="96" t="s">
        <v>99</v>
      </c>
      <c r="H25" s="97" t="s">
        <v>100</v>
      </c>
    </row>
    <row r="26" spans="2:8" ht="13.5" thickBot="1">
      <c r="B26" s="7">
        <f>((B24-70)+(2*(B25-B23)))/10</f>
        <v>-7</v>
      </c>
      <c r="G26" s="98" t="s">
        <v>101</v>
      </c>
      <c r="H26" s="99" t="s">
        <v>102</v>
      </c>
    </row>
    <row r="27" spans="7:8" ht="13.5" thickBot="1">
      <c r="G27" s="100" t="s">
        <v>103</v>
      </c>
      <c r="H27" s="101" t="s">
        <v>104</v>
      </c>
    </row>
  </sheetData>
  <sheetProtection password="CAC3" sheet="1" objects="1" scenarios="1"/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pane xSplit="2" ySplit="2" topLeftCell="C16" activePane="bottomRight" state="frozen"/>
      <selection pane="topLeft" activeCell="N1" sqref="N1"/>
      <selection pane="topRight" activeCell="N1" sqref="N1"/>
      <selection pane="bottomLeft" activeCell="N1" sqref="N1"/>
      <selection pane="bottomRight" activeCell="R25" sqref="R25"/>
    </sheetView>
  </sheetViews>
  <sheetFormatPr defaultColWidth="11.421875" defaultRowHeight="12.75"/>
  <cols>
    <col min="1" max="1" width="4.57421875" style="0" hidden="1" customWidth="1"/>
    <col min="2" max="2" width="5.00390625" style="40" bestFit="1" customWidth="1"/>
    <col min="3" max="5" width="3.00390625" style="1" bestFit="1" customWidth="1"/>
    <col min="6" max="6" width="12.00390625" style="2" hidden="1" customWidth="1"/>
    <col min="7" max="7" width="7.28125" style="29" bestFit="1" customWidth="1"/>
    <col min="8" max="8" width="8.28125" style="2" bestFit="1" customWidth="1"/>
    <col min="9" max="9" width="12.8515625" style="2" hidden="1" customWidth="1"/>
    <col min="10" max="10" width="7.140625" style="25" bestFit="1" customWidth="1"/>
    <col min="11" max="11" width="2.28125" style="0" bestFit="1" customWidth="1"/>
    <col min="12" max="12" width="2.57421875" style="0" bestFit="1" customWidth="1"/>
    <col min="13" max="13" width="3.00390625" style="0" bestFit="1" customWidth="1"/>
    <col min="14" max="14" width="5.421875" style="22" bestFit="1" customWidth="1"/>
    <col min="15" max="15" width="5.00390625" style="22" bestFit="1" customWidth="1"/>
    <col min="16" max="16" width="5.00390625" style="22" customWidth="1"/>
    <col min="17" max="17" width="4.8515625" style="59" bestFit="1" customWidth="1"/>
    <col min="18" max="18" width="14.140625" style="0" bestFit="1" customWidth="1"/>
    <col min="19" max="19" width="12.00390625" style="1" hidden="1" customWidth="1"/>
    <col min="20" max="16384" width="2.8515625" style="0" customWidth="1"/>
  </cols>
  <sheetData>
    <row r="1" spans="2:19" ht="13.5" thickBot="1">
      <c r="B1" s="39"/>
      <c r="C1" s="106" t="s">
        <v>0</v>
      </c>
      <c r="D1" s="107"/>
      <c r="E1" s="108"/>
      <c r="F1" s="3"/>
      <c r="G1" s="3"/>
      <c r="H1" s="18"/>
      <c r="I1" s="4"/>
      <c r="J1" s="45"/>
      <c r="K1" s="109" t="s">
        <v>8</v>
      </c>
      <c r="L1" s="110"/>
      <c r="M1" s="111"/>
      <c r="N1" s="19" t="s">
        <v>13</v>
      </c>
      <c r="O1" s="19"/>
      <c r="P1" s="19"/>
      <c r="Q1" s="56"/>
      <c r="R1" s="6"/>
      <c r="S1" s="1" t="s">
        <v>12</v>
      </c>
    </row>
    <row r="2" spans="2:19" ht="26.25" thickBot="1">
      <c r="B2" s="24" t="s">
        <v>55</v>
      </c>
      <c r="C2" s="10" t="s">
        <v>6</v>
      </c>
      <c r="D2" s="10" t="s">
        <v>7</v>
      </c>
      <c r="E2" s="10" t="s">
        <v>5</v>
      </c>
      <c r="F2" s="5" t="s">
        <v>3</v>
      </c>
      <c r="G2" s="43" t="s">
        <v>56</v>
      </c>
      <c r="H2" s="44" t="s">
        <v>58</v>
      </c>
      <c r="I2" s="5" t="s">
        <v>4</v>
      </c>
      <c r="J2" s="46" t="s">
        <v>2</v>
      </c>
      <c r="K2" s="11" t="s">
        <v>6</v>
      </c>
      <c r="L2" s="12" t="s">
        <v>7</v>
      </c>
      <c r="M2" s="12" t="s">
        <v>5</v>
      </c>
      <c r="N2" s="20"/>
      <c r="O2" s="55" t="s">
        <v>59</v>
      </c>
      <c r="P2" s="55" t="s">
        <v>60</v>
      </c>
      <c r="Q2" s="57" t="s">
        <v>71</v>
      </c>
      <c r="R2" s="7" t="s">
        <v>9</v>
      </c>
      <c r="S2" s="2">
        <f>TIME(1,0,0)</f>
        <v>0.041666666666666664</v>
      </c>
    </row>
    <row r="3" spans="1:18" ht="12.75">
      <c r="A3" t="s">
        <v>83</v>
      </c>
      <c r="B3" s="42" t="s">
        <v>24</v>
      </c>
      <c r="C3" s="50"/>
      <c r="D3" s="50">
        <v>39</v>
      </c>
      <c r="E3" s="50"/>
      <c r="F3" s="51">
        <f aca="true" t="shared" si="0" ref="F3:F32">IF(G3="x",TIME(C3,D3,E3),"")</f>
        <v>0.027083333333333334</v>
      </c>
      <c r="G3" s="52" t="s">
        <v>57</v>
      </c>
      <c r="H3" s="51">
        <v>8000</v>
      </c>
      <c r="I3" s="51">
        <f aca="true" t="shared" si="1" ref="I3:I32">IF(G3="x",F3*1000/H3,"")</f>
        <v>0.0033854166666666668</v>
      </c>
      <c r="J3" s="53"/>
      <c r="K3" s="9">
        <f aca="true" t="shared" si="2" ref="K3:K32">IF(G3="x",HOUR(I3),"")</f>
        <v>0</v>
      </c>
      <c r="L3" s="8">
        <f aca="true" t="shared" si="3" ref="L3:L32">IF(G3="x",MINUTE(I3),"")</f>
        <v>4</v>
      </c>
      <c r="M3" s="9">
        <f aca="true" t="shared" si="4" ref="M3:M32">IF(G3="x",SECOND(I3),"")</f>
        <v>53</v>
      </c>
      <c r="N3" s="21">
        <f aca="true" t="shared" si="5" ref="N3:N32">IF(G3="x",($S$2*H3/F3)/1000,"")</f>
        <v>12.307692307692307</v>
      </c>
      <c r="O3" s="47"/>
      <c r="P3" s="47"/>
      <c r="Q3" s="58"/>
      <c r="R3" s="48" t="s">
        <v>110</v>
      </c>
    </row>
    <row r="4" spans="1:18" ht="12.75">
      <c r="A4" t="s">
        <v>83</v>
      </c>
      <c r="B4" s="42" t="s">
        <v>25</v>
      </c>
      <c r="C4" s="54"/>
      <c r="D4" s="54">
        <v>50</v>
      </c>
      <c r="E4" s="54"/>
      <c r="F4" s="51">
        <f t="shared" si="0"/>
        <v>0.034722222222222224</v>
      </c>
      <c r="G4" s="52" t="s">
        <v>57</v>
      </c>
      <c r="H4" s="51">
        <v>8000</v>
      </c>
      <c r="I4" s="51">
        <f t="shared" si="1"/>
        <v>0.004340277777777778</v>
      </c>
      <c r="J4" s="53"/>
      <c r="K4" s="9">
        <f t="shared" si="2"/>
        <v>0</v>
      </c>
      <c r="L4" s="8">
        <f t="shared" si="3"/>
        <v>6</v>
      </c>
      <c r="M4" s="9">
        <f t="shared" si="4"/>
        <v>15</v>
      </c>
      <c r="N4" s="21">
        <f t="shared" si="5"/>
        <v>9.599999999999998</v>
      </c>
      <c r="O4" s="47"/>
      <c r="P4" s="47"/>
      <c r="Q4" s="58"/>
      <c r="R4" s="49"/>
    </row>
    <row r="5" spans="1:18" ht="12.75">
      <c r="A5" t="s">
        <v>83</v>
      </c>
      <c r="B5" s="42" t="s">
        <v>26</v>
      </c>
      <c r="C5" s="54"/>
      <c r="D5" s="54"/>
      <c r="E5" s="54"/>
      <c r="F5" s="51">
        <f t="shared" si="0"/>
      </c>
      <c r="G5" s="52"/>
      <c r="H5" s="51"/>
      <c r="I5" s="51">
        <f t="shared" si="1"/>
      </c>
      <c r="J5" s="53"/>
      <c r="K5" s="9">
        <f t="shared" si="2"/>
      </c>
      <c r="L5" s="8">
        <f t="shared" si="3"/>
      </c>
      <c r="M5" s="9">
        <f t="shared" si="4"/>
      </c>
      <c r="N5" s="21">
        <f t="shared" si="5"/>
      </c>
      <c r="O5" s="47"/>
      <c r="P5" s="47"/>
      <c r="Q5" s="58"/>
      <c r="R5" s="49"/>
    </row>
    <row r="6" spans="1:18" ht="12.75">
      <c r="A6" t="s">
        <v>83</v>
      </c>
      <c r="B6" s="42" t="s">
        <v>27</v>
      </c>
      <c r="C6" s="54"/>
      <c r="D6" s="54"/>
      <c r="E6" s="54"/>
      <c r="F6" s="51">
        <f t="shared" si="0"/>
      </c>
      <c r="G6" s="52"/>
      <c r="H6" s="51"/>
      <c r="I6" s="51">
        <f t="shared" si="1"/>
      </c>
      <c r="J6" s="53"/>
      <c r="K6" s="9">
        <f t="shared" si="2"/>
      </c>
      <c r="L6" s="8">
        <f t="shared" si="3"/>
      </c>
      <c r="M6" s="9">
        <f t="shared" si="4"/>
      </c>
      <c r="N6" s="21">
        <f t="shared" si="5"/>
      </c>
      <c r="O6" s="47"/>
      <c r="P6" s="47"/>
      <c r="Q6" s="58"/>
      <c r="R6" s="49"/>
    </row>
    <row r="7" spans="1:18" ht="12.75">
      <c r="A7" t="s">
        <v>83</v>
      </c>
      <c r="B7" s="42" t="s">
        <v>28</v>
      </c>
      <c r="C7" s="54">
        <v>1</v>
      </c>
      <c r="D7" s="54">
        <v>7</v>
      </c>
      <c r="E7" s="54"/>
      <c r="F7" s="51">
        <f t="shared" si="0"/>
        <v>0.04652777777777778</v>
      </c>
      <c r="G7" s="52" t="s">
        <v>57</v>
      </c>
      <c r="H7" s="51">
        <v>12000</v>
      </c>
      <c r="I7" s="51">
        <f t="shared" si="1"/>
        <v>0.0038773148148148148</v>
      </c>
      <c r="J7" s="53"/>
      <c r="K7" s="9">
        <f t="shared" si="2"/>
        <v>0</v>
      </c>
      <c r="L7" s="8">
        <f t="shared" si="3"/>
        <v>5</v>
      </c>
      <c r="M7" s="9">
        <f t="shared" si="4"/>
        <v>35</v>
      </c>
      <c r="N7" s="21">
        <f t="shared" si="5"/>
        <v>10.746268656716419</v>
      </c>
      <c r="O7" s="47"/>
      <c r="P7" s="47"/>
      <c r="Q7" s="58"/>
      <c r="R7" s="49"/>
    </row>
    <row r="8" spans="1:18" ht="12.75">
      <c r="A8" t="s">
        <v>83</v>
      </c>
      <c r="B8" s="42" t="s">
        <v>29</v>
      </c>
      <c r="C8" s="54"/>
      <c r="D8" s="54"/>
      <c r="E8" s="54"/>
      <c r="F8" s="51">
        <f t="shared" si="0"/>
      </c>
      <c r="G8" s="52"/>
      <c r="H8" s="51"/>
      <c r="I8" s="51">
        <f t="shared" si="1"/>
      </c>
      <c r="J8" s="53"/>
      <c r="K8" s="9">
        <f t="shared" si="2"/>
      </c>
      <c r="L8" s="8">
        <f t="shared" si="3"/>
      </c>
      <c r="M8" s="9">
        <f t="shared" si="4"/>
      </c>
      <c r="N8" s="21">
        <f t="shared" si="5"/>
      </c>
      <c r="O8" s="47"/>
      <c r="P8" s="47"/>
      <c r="Q8" s="58"/>
      <c r="R8" s="49"/>
    </row>
    <row r="9" spans="1:18" ht="12.75">
      <c r="A9" t="s">
        <v>83</v>
      </c>
      <c r="B9" s="42" t="s">
        <v>30</v>
      </c>
      <c r="C9" s="54"/>
      <c r="D9" s="54">
        <v>55</v>
      </c>
      <c r="E9" s="54"/>
      <c r="F9" s="51">
        <f t="shared" si="0"/>
        <v>0.03819444444444444</v>
      </c>
      <c r="G9" s="52" t="s">
        <v>57</v>
      </c>
      <c r="H9" s="51">
        <v>10500</v>
      </c>
      <c r="I9" s="51">
        <f t="shared" si="1"/>
        <v>0.0036375661375661374</v>
      </c>
      <c r="J9" s="53"/>
      <c r="K9" s="9">
        <f t="shared" si="2"/>
        <v>0</v>
      </c>
      <c r="L9" s="8">
        <f t="shared" si="3"/>
        <v>5</v>
      </c>
      <c r="M9" s="9">
        <f t="shared" si="4"/>
        <v>14</v>
      </c>
      <c r="N9" s="21">
        <f t="shared" si="5"/>
        <v>11.454545454545455</v>
      </c>
      <c r="O9" s="47"/>
      <c r="P9" s="47"/>
      <c r="Q9" s="58"/>
      <c r="R9" s="49"/>
    </row>
    <row r="10" spans="1:18" ht="12.75">
      <c r="A10" t="s">
        <v>83</v>
      </c>
      <c r="B10" s="42" t="s">
        <v>31</v>
      </c>
      <c r="C10" s="54"/>
      <c r="D10" s="54"/>
      <c r="E10" s="54"/>
      <c r="F10" s="51">
        <f t="shared" si="0"/>
      </c>
      <c r="G10" s="52"/>
      <c r="H10" s="51"/>
      <c r="I10" s="51">
        <f t="shared" si="1"/>
      </c>
      <c r="J10" s="53"/>
      <c r="K10" s="9">
        <f t="shared" si="2"/>
      </c>
      <c r="L10" s="8">
        <f t="shared" si="3"/>
      </c>
      <c r="M10" s="9">
        <f t="shared" si="4"/>
      </c>
      <c r="N10" s="21">
        <f t="shared" si="5"/>
      </c>
      <c r="O10" s="47"/>
      <c r="P10" s="47"/>
      <c r="Q10" s="58"/>
      <c r="R10" s="49"/>
    </row>
    <row r="11" spans="1:18" ht="12.75">
      <c r="A11" t="s">
        <v>83</v>
      </c>
      <c r="B11" s="42" t="s">
        <v>32</v>
      </c>
      <c r="C11" s="54"/>
      <c r="D11" s="54"/>
      <c r="E11" s="54"/>
      <c r="F11" s="51">
        <f t="shared" si="0"/>
      </c>
      <c r="G11" s="52"/>
      <c r="H11" s="51"/>
      <c r="I11" s="51">
        <f t="shared" si="1"/>
      </c>
      <c r="J11" s="53"/>
      <c r="K11" s="9">
        <f t="shared" si="2"/>
      </c>
      <c r="L11" s="8">
        <f t="shared" si="3"/>
      </c>
      <c r="M11" s="9">
        <f t="shared" si="4"/>
      </c>
      <c r="N11" s="21">
        <f t="shared" si="5"/>
      </c>
      <c r="O11" s="47"/>
      <c r="P11" s="47"/>
      <c r="Q11" s="58"/>
      <c r="R11" s="49"/>
    </row>
    <row r="12" spans="1:18" ht="12.75">
      <c r="A12" t="s">
        <v>83</v>
      </c>
      <c r="B12" s="42" t="s">
        <v>33</v>
      </c>
      <c r="C12" s="54"/>
      <c r="D12" s="54"/>
      <c r="E12" s="54"/>
      <c r="F12" s="51">
        <f t="shared" si="0"/>
      </c>
      <c r="G12" s="52"/>
      <c r="H12" s="51"/>
      <c r="I12" s="51">
        <f t="shared" si="1"/>
      </c>
      <c r="J12" s="53"/>
      <c r="K12" s="9">
        <f t="shared" si="2"/>
      </c>
      <c r="L12" s="8">
        <f t="shared" si="3"/>
      </c>
      <c r="M12" s="9">
        <f t="shared" si="4"/>
      </c>
      <c r="N12" s="21">
        <f t="shared" si="5"/>
      </c>
      <c r="O12" s="47"/>
      <c r="P12" s="47"/>
      <c r="Q12" s="58"/>
      <c r="R12" s="49"/>
    </row>
    <row r="13" spans="1:18" ht="12.75">
      <c r="A13" t="s">
        <v>83</v>
      </c>
      <c r="B13" s="42" t="s">
        <v>34</v>
      </c>
      <c r="C13" s="54"/>
      <c r="D13" s="54">
        <v>47</v>
      </c>
      <c r="E13" s="54">
        <v>25</v>
      </c>
      <c r="F13" s="51">
        <f t="shared" si="0"/>
        <v>0.03292824074074074</v>
      </c>
      <c r="G13" s="52" t="s">
        <v>57</v>
      </c>
      <c r="H13" s="51">
        <v>10000</v>
      </c>
      <c r="I13" s="51">
        <f t="shared" si="1"/>
        <v>0.003292824074074074</v>
      </c>
      <c r="J13" s="53"/>
      <c r="K13" s="9">
        <f t="shared" si="2"/>
        <v>0</v>
      </c>
      <c r="L13" s="8">
        <f t="shared" si="3"/>
        <v>4</v>
      </c>
      <c r="M13" s="9">
        <f t="shared" si="4"/>
        <v>45</v>
      </c>
      <c r="N13" s="21">
        <f t="shared" si="5"/>
        <v>12.653778558875219</v>
      </c>
      <c r="O13" s="47"/>
      <c r="P13" s="47"/>
      <c r="Q13" s="58"/>
      <c r="R13" s="49" t="s">
        <v>111</v>
      </c>
    </row>
    <row r="14" spans="1:18" ht="12.75">
      <c r="A14" t="s">
        <v>83</v>
      </c>
      <c r="B14" s="42" t="s">
        <v>35</v>
      </c>
      <c r="C14" s="54">
        <v>1</v>
      </c>
      <c r="D14" s="54">
        <v>20</v>
      </c>
      <c r="E14" s="54"/>
      <c r="F14" s="51">
        <f t="shared" si="0"/>
        <v>0.05555555555555555</v>
      </c>
      <c r="G14" s="52" t="s">
        <v>57</v>
      </c>
      <c r="H14" s="51">
        <v>12000</v>
      </c>
      <c r="I14" s="51">
        <f t="shared" si="1"/>
        <v>0.004629629629629629</v>
      </c>
      <c r="J14" s="53"/>
      <c r="K14" s="9">
        <f t="shared" si="2"/>
        <v>0</v>
      </c>
      <c r="L14" s="8">
        <f t="shared" si="3"/>
        <v>6</v>
      </c>
      <c r="M14" s="9">
        <f t="shared" si="4"/>
        <v>40</v>
      </c>
      <c r="N14" s="21">
        <f t="shared" si="5"/>
        <v>9</v>
      </c>
      <c r="O14" s="47"/>
      <c r="P14" s="47"/>
      <c r="Q14" s="58"/>
      <c r="R14" s="49"/>
    </row>
    <row r="15" spans="1:18" ht="12.75">
      <c r="A15" t="s">
        <v>83</v>
      </c>
      <c r="B15" s="42" t="s">
        <v>36</v>
      </c>
      <c r="C15" s="54"/>
      <c r="D15" s="54"/>
      <c r="E15" s="54"/>
      <c r="F15" s="51">
        <f t="shared" si="0"/>
      </c>
      <c r="G15" s="52"/>
      <c r="H15" s="51"/>
      <c r="I15" s="51">
        <f t="shared" si="1"/>
      </c>
      <c r="J15" s="53"/>
      <c r="K15" s="9">
        <f t="shared" si="2"/>
      </c>
      <c r="L15" s="8">
        <f t="shared" si="3"/>
      </c>
      <c r="M15" s="9">
        <f t="shared" si="4"/>
      </c>
      <c r="N15" s="21">
        <f t="shared" si="5"/>
      </c>
      <c r="O15" s="47"/>
      <c r="P15" s="47"/>
      <c r="Q15" s="58"/>
      <c r="R15" s="49"/>
    </row>
    <row r="16" spans="1:18" ht="12.75">
      <c r="A16" t="s">
        <v>83</v>
      </c>
      <c r="B16" s="42" t="s">
        <v>37</v>
      </c>
      <c r="C16" s="54"/>
      <c r="D16" s="54">
        <v>48</v>
      </c>
      <c r="E16" s="54">
        <v>30</v>
      </c>
      <c r="F16" s="51">
        <f t="shared" si="0"/>
        <v>0.033680555555555554</v>
      </c>
      <c r="G16" s="52" t="s">
        <v>57</v>
      </c>
      <c r="H16" s="51">
        <v>9000</v>
      </c>
      <c r="I16" s="51">
        <f t="shared" si="1"/>
        <v>0.003742283950617284</v>
      </c>
      <c r="J16" s="53"/>
      <c r="K16" s="9">
        <f t="shared" si="2"/>
        <v>0</v>
      </c>
      <c r="L16" s="8">
        <f t="shared" si="3"/>
        <v>5</v>
      </c>
      <c r="M16" s="9">
        <f t="shared" si="4"/>
        <v>23</v>
      </c>
      <c r="N16" s="21">
        <f t="shared" si="5"/>
        <v>11.134020618556702</v>
      </c>
      <c r="O16" s="47"/>
      <c r="P16" s="47"/>
      <c r="Q16" s="58"/>
      <c r="R16" s="49"/>
    </row>
    <row r="17" spans="1:18" ht="12.75">
      <c r="A17" t="s">
        <v>83</v>
      </c>
      <c r="B17" s="42" t="s">
        <v>38</v>
      </c>
      <c r="C17" s="54"/>
      <c r="D17" s="54"/>
      <c r="E17" s="54"/>
      <c r="F17" s="51">
        <f t="shared" si="0"/>
      </c>
      <c r="G17" s="52"/>
      <c r="H17" s="51"/>
      <c r="I17" s="51">
        <f t="shared" si="1"/>
      </c>
      <c r="J17" s="53"/>
      <c r="K17" s="9">
        <f t="shared" si="2"/>
      </c>
      <c r="L17" s="8">
        <f t="shared" si="3"/>
      </c>
      <c r="M17" s="9">
        <f t="shared" si="4"/>
      </c>
      <c r="N17" s="21">
        <f t="shared" si="5"/>
      </c>
      <c r="O17" s="47"/>
      <c r="P17" s="47"/>
      <c r="Q17" s="58"/>
      <c r="R17" s="49"/>
    </row>
    <row r="18" spans="1:18" ht="12.75">
      <c r="A18" t="s">
        <v>83</v>
      </c>
      <c r="B18" s="42" t="s">
        <v>39</v>
      </c>
      <c r="C18" s="54"/>
      <c r="D18" s="54"/>
      <c r="E18" s="54"/>
      <c r="F18" s="51">
        <f t="shared" si="0"/>
      </c>
      <c r="G18" s="52"/>
      <c r="H18" s="51"/>
      <c r="I18" s="51">
        <f t="shared" si="1"/>
      </c>
      <c r="J18" s="53"/>
      <c r="K18" s="9">
        <f t="shared" si="2"/>
      </c>
      <c r="L18" s="8">
        <f t="shared" si="3"/>
      </c>
      <c r="M18" s="9">
        <f t="shared" si="4"/>
      </c>
      <c r="N18" s="21">
        <f t="shared" si="5"/>
      </c>
      <c r="O18" s="47"/>
      <c r="P18" s="47"/>
      <c r="Q18" s="58"/>
      <c r="R18" s="49"/>
    </row>
    <row r="19" spans="1:18" ht="12.75">
      <c r="A19" t="s">
        <v>83</v>
      </c>
      <c r="B19" s="42" t="s">
        <v>40</v>
      </c>
      <c r="C19" s="54"/>
      <c r="D19" s="54"/>
      <c r="E19" s="54"/>
      <c r="F19" s="51">
        <f t="shared" si="0"/>
      </c>
      <c r="G19" s="52"/>
      <c r="H19" s="51"/>
      <c r="I19" s="51">
        <f t="shared" si="1"/>
      </c>
      <c r="J19" s="53"/>
      <c r="K19" s="9">
        <f t="shared" si="2"/>
      </c>
      <c r="L19" s="8">
        <f t="shared" si="3"/>
      </c>
      <c r="M19" s="9">
        <f t="shared" si="4"/>
      </c>
      <c r="N19" s="21">
        <f t="shared" si="5"/>
      </c>
      <c r="O19" s="47"/>
      <c r="P19" s="47"/>
      <c r="Q19" s="58"/>
      <c r="R19" s="49"/>
    </row>
    <row r="20" spans="1:18" ht="12.75">
      <c r="A20" t="s">
        <v>83</v>
      </c>
      <c r="B20" s="42" t="s">
        <v>41</v>
      </c>
      <c r="C20" s="54"/>
      <c r="D20" s="54">
        <v>52</v>
      </c>
      <c r="E20" s="54">
        <v>30</v>
      </c>
      <c r="F20" s="51">
        <f t="shared" si="0"/>
        <v>0.036458333333333336</v>
      </c>
      <c r="G20" s="52" t="s">
        <v>57</v>
      </c>
      <c r="H20" s="51">
        <v>8800</v>
      </c>
      <c r="I20" s="51">
        <f t="shared" si="1"/>
        <v>0.004142992424242425</v>
      </c>
      <c r="J20" s="53"/>
      <c r="K20" s="9">
        <f t="shared" si="2"/>
        <v>0</v>
      </c>
      <c r="L20" s="8">
        <f t="shared" si="3"/>
        <v>5</v>
      </c>
      <c r="M20" s="9">
        <f t="shared" si="4"/>
        <v>58</v>
      </c>
      <c r="N20" s="21">
        <f t="shared" si="5"/>
        <v>10.057142857142855</v>
      </c>
      <c r="O20" s="47"/>
      <c r="P20" s="47"/>
      <c r="Q20" s="58"/>
      <c r="R20" s="49"/>
    </row>
    <row r="21" spans="1:18" ht="12.75">
      <c r="A21" t="s">
        <v>83</v>
      </c>
      <c r="B21" s="42" t="s">
        <v>42</v>
      </c>
      <c r="C21" s="54">
        <v>1</v>
      </c>
      <c r="D21" s="54">
        <v>36</v>
      </c>
      <c r="E21" s="54"/>
      <c r="F21" s="51">
        <f t="shared" si="0"/>
        <v>0.06666666666666667</v>
      </c>
      <c r="G21" s="52" t="s">
        <v>57</v>
      </c>
      <c r="H21" s="51">
        <v>17000</v>
      </c>
      <c r="I21" s="51">
        <f t="shared" si="1"/>
        <v>0.00392156862745098</v>
      </c>
      <c r="J21" s="53"/>
      <c r="K21" s="9">
        <f t="shared" si="2"/>
        <v>0</v>
      </c>
      <c r="L21" s="8">
        <f t="shared" si="3"/>
        <v>5</v>
      </c>
      <c r="M21" s="9">
        <f t="shared" si="4"/>
        <v>39</v>
      </c>
      <c r="N21" s="21">
        <f t="shared" si="5"/>
        <v>10.624999999999998</v>
      </c>
      <c r="O21" s="47"/>
      <c r="P21" s="47"/>
      <c r="Q21" s="58"/>
      <c r="R21" s="49"/>
    </row>
    <row r="22" spans="1:18" ht="12.75">
      <c r="A22" t="s">
        <v>83</v>
      </c>
      <c r="B22" s="42" t="s">
        <v>43</v>
      </c>
      <c r="C22" s="54"/>
      <c r="D22" s="54"/>
      <c r="E22" s="54"/>
      <c r="F22" s="51">
        <f t="shared" si="0"/>
      </c>
      <c r="G22" s="52"/>
      <c r="H22" s="51"/>
      <c r="I22" s="51">
        <f t="shared" si="1"/>
      </c>
      <c r="J22" s="53"/>
      <c r="K22" s="9">
        <f t="shared" si="2"/>
      </c>
      <c r="L22" s="8">
        <f t="shared" si="3"/>
      </c>
      <c r="M22" s="9">
        <f t="shared" si="4"/>
      </c>
      <c r="N22" s="21">
        <f t="shared" si="5"/>
      </c>
      <c r="O22" s="47"/>
      <c r="P22" s="47"/>
      <c r="Q22" s="58"/>
      <c r="R22" s="49"/>
    </row>
    <row r="23" spans="1:18" ht="12.75">
      <c r="A23" t="s">
        <v>83</v>
      </c>
      <c r="B23" s="42" t="s">
        <v>44</v>
      </c>
      <c r="C23" s="54"/>
      <c r="D23" s="54"/>
      <c r="E23" s="54"/>
      <c r="F23" s="51">
        <f t="shared" si="0"/>
      </c>
      <c r="G23" s="52"/>
      <c r="H23" s="51"/>
      <c r="I23" s="51">
        <f t="shared" si="1"/>
      </c>
      <c r="J23" s="53"/>
      <c r="K23" s="9">
        <f t="shared" si="2"/>
      </c>
      <c r="L23" s="8">
        <f t="shared" si="3"/>
      </c>
      <c r="M23" s="9">
        <f t="shared" si="4"/>
      </c>
      <c r="N23" s="21">
        <f t="shared" si="5"/>
      </c>
      <c r="O23" s="47"/>
      <c r="P23" s="47"/>
      <c r="Q23" s="58"/>
      <c r="R23" s="49"/>
    </row>
    <row r="24" spans="1:18" ht="12.75">
      <c r="A24" t="s">
        <v>83</v>
      </c>
      <c r="B24" s="42" t="s">
        <v>45</v>
      </c>
      <c r="C24" s="54"/>
      <c r="D24" s="54"/>
      <c r="E24" s="54"/>
      <c r="F24" s="51">
        <f t="shared" si="0"/>
      </c>
      <c r="G24" s="52"/>
      <c r="H24" s="51"/>
      <c r="I24" s="51">
        <f t="shared" si="1"/>
      </c>
      <c r="J24" s="53"/>
      <c r="K24" s="9">
        <f t="shared" si="2"/>
      </c>
      <c r="L24" s="8">
        <f t="shared" si="3"/>
      </c>
      <c r="M24" s="9">
        <f t="shared" si="4"/>
      </c>
      <c r="N24" s="21">
        <f t="shared" si="5"/>
      </c>
      <c r="O24" s="47"/>
      <c r="P24" s="47"/>
      <c r="Q24" s="58"/>
      <c r="R24" s="49"/>
    </row>
    <row r="25" spans="1:18" ht="12.75">
      <c r="A25" t="s">
        <v>83</v>
      </c>
      <c r="B25" s="42" t="s">
        <v>46</v>
      </c>
      <c r="C25" s="54"/>
      <c r="D25" s="54"/>
      <c r="E25" s="54"/>
      <c r="F25" s="51">
        <f t="shared" si="0"/>
      </c>
      <c r="G25" s="52"/>
      <c r="H25" s="51"/>
      <c r="I25" s="51">
        <f t="shared" si="1"/>
      </c>
      <c r="J25" s="53"/>
      <c r="K25" s="9">
        <f t="shared" si="2"/>
      </c>
      <c r="L25" s="8">
        <f t="shared" si="3"/>
      </c>
      <c r="M25" s="9">
        <f t="shared" si="4"/>
      </c>
      <c r="N25" s="21">
        <f t="shared" si="5"/>
      </c>
      <c r="O25" s="47"/>
      <c r="P25" s="47"/>
      <c r="Q25" s="58"/>
      <c r="R25" s="49"/>
    </row>
    <row r="26" spans="1:18" ht="12.75">
      <c r="A26" t="s">
        <v>83</v>
      </c>
      <c r="B26" s="42" t="s">
        <v>47</v>
      </c>
      <c r="C26" s="54"/>
      <c r="D26" s="54"/>
      <c r="E26" s="54"/>
      <c r="F26" s="51">
        <f t="shared" si="0"/>
      </c>
      <c r="G26" s="52"/>
      <c r="H26" s="51"/>
      <c r="I26" s="51">
        <f t="shared" si="1"/>
      </c>
      <c r="J26" s="53"/>
      <c r="K26" s="9">
        <f t="shared" si="2"/>
      </c>
      <c r="L26" s="8">
        <f t="shared" si="3"/>
      </c>
      <c r="M26" s="9">
        <f t="shared" si="4"/>
      </c>
      <c r="N26" s="21">
        <f t="shared" si="5"/>
      </c>
      <c r="O26" s="47"/>
      <c r="P26" s="47"/>
      <c r="Q26" s="58"/>
      <c r="R26" s="49"/>
    </row>
    <row r="27" spans="1:18" ht="12.75">
      <c r="A27" t="s">
        <v>83</v>
      </c>
      <c r="B27" s="42" t="s">
        <v>48</v>
      </c>
      <c r="C27" s="54"/>
      <c r="D27" s="54"/>
      <c r="E27" s="54"/>
      <c r="F27" s="51">
        <f t="shared" si="0"/>
      </c>
      <c r="G27" s="52"/>
      <c r="H27" s="51"/>
      <c r="I27" s="51">
        <f t="shared" si="1"/>
      </c>
      <c r="J27" s="53"/>
      <c r="K27" s="9">
        <f t="shared" si="2"/>
      </c>
      <c r="L27" s="8">
        <f t="shared" si="3"/>
      </c>
      <c r="M27" s="9">
        <f t="shared" si="4"/>
      </c>
      <c r="N27" s="21">
        <f t="shared" si="5"/>
      </c>
      <c r="O27" s="47"/>
      <c r="P27" s="47"/>
      <c r="Q27" s="58"/>
      <c r="R27" s="49"/>
    </row>
    <row r="28" spans="1:18" ht="12.75">
      <c r="A28" t="s">
        <v>83</v>
      </c>
      <c r="B28" s="42" t="s">
        <v>49</v>
      </c>
      <c r="C28" s="54">
        <v>1</v>
      </c>
      <c r="D28" s="54">
        <v>21</v>
      </c>
      <c r="E28" s="54">
        <v>27</v>
      </c>
      <c r="F28" s="51">
        <f t="shared" si="0"/>
        <v>0.056562499999999995</v>
      </c>
      <c r="G28" s="52" t="s">
        <v>57</v>
      </c>
      <c r="H28" s="51">
        <v>16300</v>
      </c>
      <c r="I28" s="51">
        <f t="shared" si="1"/>
        <v>0.0034700920245398768</v>
      </c>
      <c r="J28" s="53"/>
      <c r="K28" s="9">
        <f t="shared" si="2"/>
        <v>0</v>
      </c>
      <c r="L28" s="8">
        <f t="shared" si="3"/>
        <v>5</v>
      </c>
      <c r="M28" s="9">
        <f t="shared" si="4"/>
        <v>0</v>
      </c>
      <c r="N28" s="21">
        <f t="shared" si="5"/>
        <v>12.007366482504604</v>
      </c>
      <c r="O28" s="47"/>
      <c r="P28" s="47"/>
      <c r="Q28" s="58"/>
      <c r="R28" s="49" t="s">
        <v>112</v>
      </c>
    </row>
    <row r="29" spans="1:18" ht="12.75">
      <c r="A29" t="s">
        <v>83</v>
      </c>
      <c r="B29" s="42" t="s">
        <v>50</v>
      </c>
      <c r="C29" s="54"/>
      <c r="D29" s="54"/>
      <c r="E29" s="54"/>
      <c r="F29" s="51">
        <f t="shared" si="0"/>
      </c>
      <c r="G29" s="52"/>
      <c r="H29" s="51"/>
      <c r="I29" s="51">
        <f t="shared" si="1"/>
      </c>
      <c r="J29" s="53"/>
      <c r="K29" s="9">
        <f t="shared" si="2"/>
      </c>
      <c r="L29" s="8">
        <f t="shared" si="3"/>
      </c>
      <c r="M29" s="9">
        <f t="shared" si="4"/>
      </c>
      <c r="N29" s="21">
        <f t="shared" si="5"/>
      </c>
      <c r="O29" s="47"/>
      <c r="P29" s="47"/>
      <c r="Q29" s="58"/>
      <c r="R29" s="49"/>
    </row>
    <row r="30" spans="1:18" ht="12.75">
      <c r="A30" t="s">
        <v>83</v>
      </c>
      <c r="B30" s="42" t="s">
        <v>51</v>
      </c>
      <c r="C30" s="54"/>
      <c r="D30" s="54"/>
      <c r="E30" s="54"/>
      <c r="F30" s="51">
        <f t="shared" si="0"/>
      </c>
      <c r="G30" s="52"/>
      <c r="H30" s="51"/>
      <c r="I30" s="51">
        <f t="shared" si="1"/>
      </c>
      <c r="J30" s="53"/>
      <c r="K30" s="9">
        <f t="shared" si="2"/>
      </c>
      <c r="L30" s="8">
        <f t="shared" si="3"/>
      </c>
      <c r="M30" s="9">
        <f t="shared" si="4"/>
      </c>
      <c r="N30" s="21">
        <f t="shared" si="5"/>
      </c>
      <c r="O30" s="47"/>
      <c r="P30" s="47"/>
      <c r="Q30" s="58"/>
      <c r="R30" s="49"/>
    </row>
    <row r="31" spans="1:18" ht="12.75">
      <c r="A31" t="s">
        <v>83</v>
      </c>
      <c r="B31" s="42" t="s">
        <v>52</v>
      </c>
      <c r="C31" s="54"/>
      <c r="D31" s="54"/>
      <c r="E31" s="54"/>
      <c r="F31" s="51">
        <f t="shared" si="0"/>
      </c>
      <c r="G31" s="52"/>
      <c r="H31" s="51"/>
      <c r="I31" s="51">
        <f t="shared" si="1"/>
      </c>
      <c r="J31" s="53"/>
      <c r="K31" s="9">
        <f t="shared" si="2"/>
      </c>
      <c r="L31" s="8">
        <f t="shared" si="3"/>
      </c>
      <c r="M31" s="9">
        <f t="shared" si="4"/>
      </c>
      <c r="N31" s="21">
        <f t="shared" si="5"/>
      </c>
      <c r="O31" s="47"/>
      <c r="P31" s="47"/>
      <c r="Q31" s="58"/>
      <c r="R31" s="49"/>
    </row>
    <row r="32" spans="1:18" ht="12.75">
      <c r="A32" t="s">
        <v>83</v>
      </c>
      <c r="B32" s="42" t="s">
        <v>53</v>
      </c>
      <c r="C32" s="54"/>
      <c r="D32" s="54"/>
      <c r="E32" s="54"/>
      <c r="F32" s="51">
        <f t="shared" si="0"/>
      </c>
      <c r="G32" s="52"/>
      <c r="H32" s="51"/>
      <c r="I32" s="51">
        <f t="shared" si="1"/>
      </c>
      <c r="J32" s="53"/>
      <c r="K32" s="9">
        <f t="shared" si="2"/>
      </c>
      <c r="L32" s="8">
        <f t="shared" si="3"/>
      </c>
      <c r="M32" s="9">
        <f t="shared" si="4"/>
      </c>
      <c r="N32" s="21">
        <f t="shared" si="5"/>
      </c>
      <c r="O32" s="47"/>
      <c r="P32" s="47"/>
      <c r="Q32" s="58"/>
      <c r="R32" s="49"/>
    </row>
    <row r="34" ht="13.5" thickBot="1"/>
    <row r="35" spans="2:18" ht="13.5" thickBot="1">
      <c r="B35" s="41" t="s">
        <v>23</v>
      </c>
      <c r="C35" s="16">
        <f>HOUR(F35)</f>
        <v>10</v>
      </c>
      <c r="D35" s="16">
        <f>MINUTE(F35)</f>
        <v>16</v>
      </c>
      <c r="E35" s="17">
        <f>SECOND(F35)</f>
        <v>52</v>
      </c>
      <c r="F35" s="2">
        <f>SUMIF($G$3:$G$32,"x",F3:F32)</f>
        <v>0.4283796296296296</v>
      </c>
      <c r="G35" s="29">
        <f>COUNTIF(G3:G32,"x")</f>
        <v>10</v>
      </c>
      <c r="H35" s="2">
        <f>SUMIF($G$3:$G$32,"x",H3:H32)</f>
        <v>111600</v>
      </c>
      <c r="I35" s="2">
        <f>AVERAGE(I3:I33)</f>
        <v>0.003843996612737967</v>
      </c>
      <c r="K35" s="13">
        <f>IF(G35=0,"",HOUR(I35))</f>
        <v>0</v>
      </c>
      <c r="L35" s="14">
        <f>IF(G35=0,"",MINUTE(I35))</f>
        <v>5</v>
      </c>
      <c r="M35" s="14">
        <f>IF(G35=0,"",SECOND(I35))</f>
        <v>32</v>
      </c>
      <c r="N35" s="23">
        <f>IF(G35=0,"",($S$2*H35/F35)/1000)</f>
        <v>10.854857883929537</v>
      </c>
      <c r="O35" s="23"/>
      <c r="P35" s="23"/>
      <c r="Q35" s="60">
        <f>SUM(Q17:Q32)</f>
        <v>0</v>
      </c>
      <c r="R35" s="15" t="s">
        <v>10</v>
      </c>
    </row>
  </sheetData>
  <sheetProtection password="CAC3" sheet="1" objects="1" scenarios="1"/>
  <mergeCells count="2">
    <mergeCell ref="C1:E1"/>
    <mergeCell ref="K1:M1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pane xSplit="2" ySplit="2" topLeftCell="C3" activePane="bottomRight" state="frozen"/>
      <selection pane="topLeft" activeCell="N1" sqref="N1"/>
      <selection pane="topRight" activeCell="N1" sqref="N1"/>
      <selection pane="bottomLeft" activeCell="N1" sqref="N1"/>
      <selection pane="bottomRight" activeCell="L22" sqref="L22"/>
    </sheetView>
  </sheetViews>
  <sheetFormatPr defaultColWidth="11.421875" defaultRowHeight="12.75"/>
  <cols>
    <col min="1" max="1" width="3.57421875" style="0" hidden="1" customWidth="1"/>
    <col min="2" max="2" width="5.00390625" style="40" bestFit="1" customWidth="1"/>
    <col min="3" max="3" width="2.28125" style="1" bestFit="1" customWidth="1"/>
    <col min="4" max="5" width="3.00390625" style="1" bestFit="1" customWidth="1"/>
    <col min="6" max="6" width="12.00390625" style="2" hidden="1" customWidth="1"/>
    <col min="7" max="7" width="7.28125" style="29" bestFit="1" customWidth="1"/>
    <col min="8" max="8" width="8.28125" style="2" bestFit="1" customWidth="1"/>
    <col min="9" max="9" width="12.8515625" style="2" hidden="1" customWidth="1"/>
    <col min="10" max="10" width="7.140625" style="25" bestFit="1" customWidth="1"/>
    <col min="11" max="11" width="2.28125" style="0" bestFit="1" customWidth="1"/>
    <col min="12" max="12" width="2.57421875" style="0" bestFit="1" customWidth="1"/>
    <col min="13" max="13" width="3.00390625" style="0" bestFit="1" customWidth="1"/>
    <col min="14" max="14" width="5.421875" style="22" bestFit="1" customWidth="1"/>
    <col min="15" max="15" width="5.00390625" style="22" bestFit="1" customWidth="1"/>
    <col min="16" max="16" width="5.00390625" style="22" customWidth="1"/>
    <col min="17" max="17" width="4.8515625" style="59" bestFit="1" customWidth="1"/>
    <col min="18" max="18" width="12.28125" style="0" bestFit="1" customWidth="1"/>
    <col min="19" max="19" width="12.00390625" style="1" hidden="1" customWidth="1"/>
    <col min="20" max="16384" width="2.8515625" style="0" customWidth="1"/>
  </cols>
  <sheetData>
    <row r="1" spans="2:19" ht="13.5" thickBot="1">
      <c r="B1" s="39"/>
      <c r="C1" s="106" t="s">
        <v>0</v>
      </c>
      <c r="D1" s="107"/>
      <c r="E1" s="108"/>
      <c r="F1" s="3"/>
      <c r="G1" s="3"/>
      <c r="H1" s="18"/>
      <c r="I1" s="4"/>
      <c r="J1" s="45"/>
      <c r="K1" s="109" t="s">
        <v>8</v>
      </c>
      <c r="L1" s="110"/>
      <c r="M1" s="111"/>
      <c r="N1" s="19" t="s">
        <v>13</v>
      </c>
      <c r="O1" s="19"/>
      <c r="P1" s="19"/>
      <c r="Q1" s="56"/>
      <c r="R1" s="6"/>
      <c r="S1" s="1" t="s">
        <v>12</v>
      </c>
    </row>
    <row r="2" spans="2:19" ht="26.25" thickBot="1">
      <c r="B2" s="24" t="s">
        <v>55</v>
      </c>
      <c r="C2" s="10" t="s">
        <v>6</v>
      </c>
      <c r="D2" s="10" t="s">
        <v>7</v>
      </c>
      <c r="E2" s="10" t="s">
        <v>5</v>
      </c>
      <c r="F2" s="5" t="s">
        <v>3</v>
      </c>
      <c r="G2" s="43" t="s">
        <v>56</v>
      </c>
      <c r="H2" s="44" t="s">
        <v>58</v>
      </c>
      <c r="I2" s="5" t="s">
        <v>4</v>
      </c>
      <c r="J2" s="46" t="s">
        <v>2</v>
      </c>
      <c r="K2" s="11" t="s">
        <v>6</v>
      </c>
      <c r="L2" s="12" t="s">
        <v>7</v>
      </c>
      <c r="M2" s="12" t="s">
        <v>5</v>
      </c>
      <c r="N2" s="20"/>
      <c r="O2" s="55" t="s">
        <v>59</v>
      </c>
      <c r="P2" s="55" t="s">
        <v>60</v>
      </c>
      <c r="Q2" s="57" t="s">
        <v>71</v>
      </c>
      <c r="R2" s="7" t="s">
        <v>9</v>
      </c>
      <c r="S2" s="2">
        <f>TIME(1,0,0)</f>
        <v>0.041666666666666664</v>
      </c>
    </row>
    <row r="3" spans="1:18" ht="12.75">
      <c r="A3" t="s">
        <v>84</v>
      </c>
      <c r="B3" s="42" t="s">
        <v>24</v>
      </c>
      <c r="C3" s="50"/>
      <c r="D3" s="50"/>
      <c r="E3" s="50"/>
      <c r="F3" s="51">
        <f aca="true" t="shared" si="0" ref="F3:F33">IF(G3="x",TIME(C3,D3,E3),"")</f>
      </c>
      <c r="G3" s="52"/>
      <c r="H3" s="51"/>
      <c r="I3" s="51">
        <f aca="true" t="shared" si="1" ref="I3:I33">IF(G3="x",F3*1000/H3,"")</f>
      </c>
      <c r="J3" s="53"/>
      <c r="K3" s="9">
        <f aca="true" t="shared" si="2" ref="K3:K33">IF(G3="x",HOUR(I3),"")</f>
      </c>
      <c r="L3" s="8">
        <f aca="true" t="shared" si="3" ref="L3:L33">IF(G3="x",MINUTE(I3),"")</f>
      </c>
      <c r="M3" s="9">
        <f aca="true" t="shared" si="4" ref="M3:M33">IF(G3="x",SECOND(I3),"")</f>
      </c>
      <c r="N3" s="21">
        <f aca="true" t="shared" si="5" ref="N3:N33">IF(G3="x",($S$2*H3/F3)/1000,"")</f>
      </c>
      <c r="O3" s="47"/>
      <c r="P3" s="47"/>
      <c r="Q3" s="58"/>
      <c r="R3" s="48"/>
    </row>
    <row r="4" spans="1:18" ht="12.75">
      <c r="A4" t="s">
        <v>84</v>
      </c>
      <c r="B4" s="42" t="s">
        <v>25</v>
      </c>
      <c r="C4" s="54"/>
      <c r="D4" s="54"/>
      <c r="E4" s="54"/>
      <c r="F4" s="51">
        <f t="shared" si="0"/>
      </c>
      <c r="G4" s="52"/>
      <c r="H4" s="51"/>
      <c r="I4" s="51">
        <f t="shared" si="1"/>
      </c>
      <c r="J4" s="53"/>
      <c r="K4" s="9">
        <f t="shared" si="2"/>
      </c>
      <c r="L4" s="8">
        <f t="shared" si="3"/>
      </c>
      <c r="M4" s="9">
        <f t="shared" si="4"/>
      </c>
      <c r="N4" s="21">
        <f t="shared" si="5"/>
      </c>
      <c r="O4" s="47"/>
      <c r="P4" s="47"/>
      <c r="Q4" s="58"/>
      <c r="R4" s="49"/>
    </row>
    <row r="5" spans="1:18" ht="12.75">
      <c r="A5" t="s">
        <v>84</v>
      </c>
      <c r="B5" s="42" t="s">
        <v>26</v>
      </c>
      <c r="C5" s="54"/>
      <c r="D5" s="54"/>
      <c r="E5" s="54"/>
      <c r="F5" s="51">
        <f t="shared" si="0"/>
      </c>
      <c r="G5" s="52"/>
      <c r="H5" s="51"/>
      <c r="I5" s="51">
        <f t="shared" si="1"/>
      </c>
      <c r="J5" s="53"/>
      <c r="K5" s="9">
        <f t="shared" si="2"/>
      </c>
      <c r="L5" s="8">
        <f t="shared" si="3"/>
      </c>
      <c r="M5" s="9">
        <f t="shared" si="4"/>
      </c>
      <c r="N5" s="21">
        <f t="shared" si="5"/>
      </c>
      <c r="O5" s="47"/>
      <c r="P5" s="47"/>
      <c r="Q5" s="58"/>
      <c r="R5" s="49"/>
    </row>
    <row r="6" spans="1:18" ht="12.75">
      <c r="A6" t="s">
        <v>84</v>
      </c>
      <c r="B6" s="42" t="s">
        <v>27</v>
      </c>
      <c r="C6" s="54"/>
      <c r="D6" s="54"/>
      <c r="E6" s="54"/>
      <c r="F6" s="51">
        <f t="shared" si="0"/>
      </c>
      <c r="G6" s="52"/>
      <c r="H6" s="51"/>
      <c r="I6" s="51">
        <f t="shared" si="1"/>
      </c>
      <c r="J6" s="53"/>
      <c r="K6" s="9">
        <f t="shared" si="2"/>
      </c>
      <c r="L6" s="8">
        <f t="shared" si="3"/>
      </c>
      <c r="M6" s="9">
        <f t="shared" si="4"/>
      </c>
      <c r="N6" s="21">
        <f t="shared" si="5"/>
      </c>
      <c r="O6" s="47"/>
      <c r="P6" s="47"/>
      <c r="Q6" s="58"/>
      <c r="R6" s="49"/>
    </row>
    <row r="7" spans="1:18" ht="12.75">
      <c r="A7" t="s">
        <v>84</v>
      </c>
      <c r="B7" s="42" t="s">
        <v>28</v>
      </c>
      <c r="C7" s="54"/>
      <c r="D7" s="54">
        <v>30</v>
      </c>
      <c r="E7" s="54"/>
      <c r="F7" s="51">
        <f t="shared" si="0"/>
        <v>0.020833333333333332</v>
      </c>
      <c r="G7" s="52" t="s">
        <v>57</v>
      </c>
      <c r="H7" s="51">
        <v>5000</v>
      </c>
      <c r="I7" s="51">
        <f t="shared" si="1"/>
        <v>0.004166666666666667</v>
      </c>
      <c r="J7" s="53"/>
      <c r="K7" s="9">
        <f t="shared" si="2"/>
        <v>0</v>
      </c>
      <c r="L7" s="8">
        <f t="shared" si="3"/>
        <v>6</v>
      </c>
      <c r="M7" s="9">
        <f t="shared" si="4"/>
        <v>0</v>
      </c>
      <c r="N7" s="21">
        <f t="shared" si="5"/>
        <v>10</v>
      </c>
      <c r="O7" s="47"/>
      <c r="P7" s="47"/>
      <c r="Q7" s="58"/>
      <c r="R7" s="49" t="s">
        <v>110</v>
      </c>
    </row>
    <row r="8" spans="1:18" ht="12.75">
      <c r="A8" t="s">
        <v>84</v>
      </c>
      <c r="B8" s="42" t="s">
        <v>29</v>
      </c>
      <c r="C8" s="54"/>
      <c r="D8" s="54"/>
      <c r="E8" s="54"/>
      <c r="F8" s="51">
        <f t="shared" si="0"/>
      </c>
      <c r="G8" s="52"/>
      <c r="H8" s="51"/>
      <c r="I8" s="51">
        <f t="shared" si="1"/>
      </c>
      <c r="J8" s="53"/>
      <c r="K8" s="9">
        <f t="shared" si="2"/>
      </c>
      <c r="L8" s="8">
        <f t="shared" si="3"/>
      </c>
      <c r="M8" s="9">
        <f t="shared" si="4"/>
      </c>
      <c r="N8" s="21">
        <f t="shared" si="5"/>
      </c>
      <c r="O8" s="47"/>
      <c r="P8" s="47"/>
      <c r="Q8" s="58"/>
      <c r="R8" s="49"/>
    </row>
    <row r="9" spans="1:18" ht="12.75">
      <c r="A9" t="s">
        <v>84</v>
      </c>
      <c r="B9" s="42" t="s">
        <v>30</v>
      </c>
      <c r="C9" s="54"/>
      <c r="D9" s="54"/>
      <c r="E9" s="54"/>
      <c r="F9" s="51">
        <f t="shared" si="0"/>
      </c>
      <c r="G9" s="52"/>
      <c r="H9" s="51"/>
      <c r="I9" s="51">
        <f t="shared" si="1"/>
      </c>
      <c r="J9" s="53"/>
      <c r="K9" s="9">
        <f t="shared" si="2"/>
      </c>
      <c r="L9" s="8">
        <f t="shared" si="3"/>
      </c>
      <c r="M9" s="9">
        <f t="shared" si="4"/>
      </c>
      <c r="N9" s="21">
        <f t="shared" si="5"/>
      </c>
      <c r="O9" s="47"/>
      <c r="P9" s="47"/>
      <c r="Q9" s="58"/>
      <c r="R9" s="49"/>
    </row>
    <row r="10" spans="1:18" ht="12.75">
      <c r="A10" t="s">
        <v>84</v>
      </c>
      <c r="B10" s="42" t="s">
        <v>31</v>
      </c>
      <c r="C10" s="54"/>
      <c r="D10" s="54"/>
      <c r="E10" s="54"/>
      <c r="F10" s="51">
        <f t="shared" si="0"/>
      </c>
      <c r="G10" s="52"/>
      <c r="H10" s="51"/>
      <c r="I10" s="51">
        <f t="shared" si="1"/>
      </c>
      <c r="J10" s="53"/>
      <c r="K10" s="9">
        <f t="shared" si="2"/>
      </c>
      <c r="L10" s="8">
        <f t="shared" si="3"/>
      </c>
      <c r="M10" s="9">
        <f t="shared" si="4"/>
      </c>
      <c r="N10" s="21">
        <f t="shared" si="5"/>
      </c>
      <c r="O10" s="47"/>
      <c r="P10" s="47"/>
      <c r="Q10" s="58"/>
      <c r="R10" s="49"/>
    </row>
    <row r="11" spans="1:18" ht="12.75">
      <c r="A11" t="s">
        <v>84</v>
      </c>
      <c r="B11" s="42" t="s">
        <v>32</v>
      </c>
      <c r="C11" s="54">
        <v>1</v>
      </c>
      <c r="D11" s="54">
        <v>10</v>
      </c>
      <c r="E11" s="54"/>
      <c r="F11" s="51">
        <f t="shared" si="0"/>
        <v>0.04861111111111111</v>
      </c>
      <c r="G11" s="52" t="s">
        <v>57</v>
      </c>
      <c r="H11" s="51">
        <v>12000</v>
      </c>
      <c r="I11" s="51">
        <f t="shared" si="1"/>
        <v>0.004050925925925927</v>
      </c>
      <c r="J11" s="53"/>
      <c r="K11" s="9">
        <f t="shared" si="2"/>
        <v>0</v>
      </c>
      <c r="L11" s="8">
        <f t="shared" si="3"/>
        <v>5</v>
      </c>
      <c r="M11" s="9">
        <f t="shared" si="4"/>
        <v>50</v>
      </c>
      <c r="N11" s="21">
        <f t="shared" si="5"/>
        <v>10.285714285714286</v>
      </c>
      <c r="O11" s="47"/>
      <c r="P11" s="47"/>
      <c r="Q11" s="58"/>
      <c r="R11" s="49"/>
    </row>
    <row r="12" spans="1:18" ht="12.75">
      <c r="A12" t="s">
        <v>84</v>
      </c>
      <c r="B12" s="42" t="s">
        <v>33</v>
      </c>
      <c r="C12" s="54">
        <v>1</v>
      </c>
      <c r="D12" s="54">
        <v>7</v>
      </c>
      <c r="E12" s="54">
        <v>35</v>
      </c>
      <c r="F12" s="51">
        <f t="shared" si="0"/>
        <v>0.04693287037037037</v>
      </c>
      <c r="G12" s="52" t="s">
        <v>57</v>
      </c>
      <c r="H12" s="51">
        <v>12000</v>
      </c>
      <c r="I12" s="51">
        <f t="shared" si="1"/>
        <v>0.003911072530864197</v>
      </c>
      <c r="J12" s="53"/>
      <c r="K12" s="9">
        <f t="shared" si="2"/>
        <v>0</v>
      </c>
      <c r="L12" s="8">
        <f t="shared" si="3"/>
        <v>5</v>
      </c>
      <c r="M12" s="9">
        <f t="shared" si="4"/>
        <v>38</v>
      </c>
      <c r="N12" s="21">
        <f t="shared" si="5"/>
        <v>10.653514180024661</v>
      </c>
      <c r="O12" s="47"/>
      <c r="P12" s="47"/>
      <c r="Q12" s="58"/>
      <c r="R12" s="49"/>
    </row>
    <row r="13" spans="1:18" ht="12.75">
      <c r="A13" t="s">
        <v>84</v>
      </c>
      <c r="B13" s="42" t="s">
        <v>34</v>
      </c>
      <c r="C13" s="54"/>
      <c r="D13" s="54"/>
      <c r="E13" s="54"/>
      <c r="F13" s="51">
        <f t="shared" si="0"/>
      </c>
      <c r="G13" s="52"/>
      <c r="H13" s="51"/>
      <c r="I13" s="51">
        <f t="shared" si="1"/>
      </c>
      <c r="J13" s="53"/>
      <c r="K13" s="9">
        <f t="shared" si="2"/>
      </c>
      <c r="L13" s="8">
        <f t="shared" si="3"/>
      </c>
      <c r="M13" s="9">
        <f t="shared" si="4"/>
      </c>
      <c r="N13" s="21">
        <f t="shared" si="5"/>
      </c>
      <c r="O13" s="47"/>
      <c r="P13" s="47"/>
      <c r="Q13" s="58"/>
      <c r="R13" s="49"/>
    </row>
    <row r="14" spans="1:18" ht="12.75">
      <c r="A14" t="s">
        <v>84</v>
      </c>
      <c r="B14" s="42" t="s">
        <v>35</v>
      </c>
      <c r="C14" s="54"/>
      <c r="D14" s="54"/>
      <c r="E14" s="54"/>
      <c r="F14" s="51">
        <f t="shared" si="0"/>
      </c>
      <c r="G14" s="52"/>
      <c r="H14" s="51"/>
      <c r="I14" s="51">
        <f t="shared" si="1"/>
      </c>
      <c r="J14" s="53"/>
      <c r="K14" s="9">
        <f t="shared" si="2"/>
      </c>
      <c r="L14" s="8">
        <f t="shared" si="3"/>
      </c>
      <c r="M14" s="9">
        <f t="shared" si="4"/>
      </c>
      <c r="N14" s="21">
        <f t="shared" si="5"/>
      </c>
      <c r="O14" s="47"/>
      <c r="P14" s="47"/>
      <c r="Q14" s="58"/>
      <c r="R14" s="49"/>
    </row>
    <row r="15" spans="1:18" ht="12.75">
      <c r="A15" t="s">
        <v>84</v>
      </c>
      <c r="B15" s="42" t="s">
        <v>36</v>
      </c>
      <c r="C15" s="54"/>
      <c r="D15" s="54"/>
      <c r="E15" s="54"/>
      <c r="F15" s="51">
        <f t="shared" si="0"/>
      </c>
      <c r="G15" s="52"/>
      <c r="H15" s="51"/>
      <c r="I15" s="51">
        <f t="shared" si="1"/>
      </c>
      <c r="J15" s="53"/>
      <c r="K15" s="9">
        <f t="shared" si="2"/>
      </c>
      <c r="L15" s="8">
        <f t="shared" si="3"/>
      </c>
      <c r="M15" s="9">
        <f t="shared" si="4"/>
      </c>
      <c r="N15" s="21">
        <f t="shared" si="5"/>
      </c>
      <c r="O15" s="47"/>
      <c r="P15" s="47"/>
      <c r="Q15" s="58"/>
      <c r="R15" s="49"/>
    </row>
    <row r="16" spans="1:18" ht="12.75">
      <c r="A16" t="s">
        <v>84</v>
      </c>
      <c r="B16" s="42" t="s">
        <v>37</v>
      </c>
      <c r="C16" s="54"/>
      <c r="D16" s="54"/>
      <c r="E16" s="54"/>
      <c r="F16" s="51">
        <f t="shared" si="0"/>
      </c>
      <c r="G16" s="52"/>
      <c r="H16" s="51"/>
      <c r="I16" s="51">
        <f t="shared" si="1"/>
      </c>
      <c r="J16" s="53"/>
      <c r="K16" s="9">
        <f t="shared" si="2"/>
      </c>
      <c r="L16" s="8">
        <f t="shared" si="3"/>
      </c>
      <c r="M16" s="9">
        <f t="shared" si="4"/>
      </c>
      <c r="N16" s="21">
        <f t="shared" si="5"/>
      </c>
      <c r="O16" s="47"/>
      <c r="P16" s="47"/>
      <c r="Q16" s="58"/>
      <c r="R16" s="49"/>
    </row>
    <row r="17" spans="1:18" ht="12.75">
      <c r="A17" t="s">
        <v>84</v>
      </c>
      <c r="B17" s="42" t="s">
        <v>38</v>
      </c>
      <c r="C17" s="54"/>
      <c r="D17" s="54"/>
      <c r="E17" s="54"/>
      <c r="F17" s="51">
        <f t="shared" si="0"/>
      </c>
      <c r="G17" s="52"/>
      <c r="H17" s="51"/>
      <c r="I17" s="51">
        <f t="shared" si="1"/>
      </c>
      <c r="J17" s="53"/>
      <c r="K17" s="9">
        <f t="shared" si="2"/>
      </c>
      <c r="L17" s="8">
        <f t="shared" si="3"/>
      </c>
      <c r="M17" s="9">
        <f t="shared" si="4"/>
      </c>
      <c r="N17" s="21">
        <f t="shared" si="5"/>
      </c>
      <c r="O17" s="47"/>
      <c r="P17" s="47"/>
      <c r="Q17" s="58"/>
      <c r="R17" s="49"/>
    </row>
    <row r="18" spans="1:18" ht="12.75">
      <c r="A18" t="s">
        <v>84</v>
      </c>
      <c r="B18" s="42" t="s">
        <v>39</v>
      </c>
      <c r="C18" s="54"/>
      <c r="D18" s="54"/>
      <c r="E18" s="54"/>
      <c r="F18" s="51">
        <f t="shared" si="0"/>
      </c>
      <c r="G18" s="52"/>
      <c r="H18" s="51"/>
      <c r="I18" s="51">
        <f t="shared" si="1"/>
      </c>
      <c r="J18" s="53"/>
      <c r="K18" s="9">
        <f t="shared" si="2"/>
      </c>
      <c r="L18" s="8">
        <f t="shared" si="3"/>
      </c>
      <c r="M18" s="9">
        <f t="shared" si="4"/>
      </c>
      <c r="N18" s="21">
        <f t="shared" si="5"/>
      </c>
      <c r="O18" s="47"/>
      <c r="P18" s="47"/>
      <c r="Q18" s="58"/>
      <c r="R18" s="49"/>
    </row>
    <row r="19" spans="1:18" ht="12.75">
      <c r="A19" t="s">
        <v>84</v>
      </c>
      <c r="B19" s="42" t="s">
        <v>40</v>
      </c>
      <c r="C19" s="54"/>
      <c r="D19" s="54"/>
      <c r="E19" s="54"/>
      <c r="F19" s="51">
        <f t="shared" si="0"/>
      </c>
      <c r="G19" s="52"/>
      <c r="H19" s="51"/>
      <c r="I19" s="51">
        <f t="shared" si="1"/>
      </c>
      <c r="J19" s="53"/>
      <c r="K19" s="9">
        <f t="shared" si="2"/>
      </c>
      <c r="L19" s="8">
        <f t="shared" si="3"/>
      </c>
      <c r="M19" s="9">
        <f t="shared" si="4"/>
      </c>
      <c r="N19" s="21">
        <f t="shared" si="5"/>
      </c>
      <c r="O19" s="47"/>
      <c r="P19" s="47"/>
      <c r="Q19" s="58"/>
      <c r="R19" s="49"/>
    </row>
    <row r="20" spans="1:18" ht="12.75">
      <c r="A20" t="s">
        <v>84</v>
      </c>
      <c r="B20" s="42" t="s">
        <v>41</v>
      </c>
      <c r="C20" s="54"/>
      <c r="D20" s="54"/>
      <c r="E20" s="54"/>
      <c r="F20" s="51">
        <f t="shared" si="0"/>
      </c>
      <c r="G20" s="52"/>
      <c r="H20" s="51"/>
      <c r="I20" s="51">
        <f t="shared" si="1"/>
      </c>
      <c r="J20" s="53"/>
      <c r="K20" s="9">
        <f t="shared" si="2"/>
      </c>
      <c r="L20" s="8">
        <f t="shared" si="3"/>
      </c>
      <c r="M20" s="9">
        <f t="shared" si="4"/>
      </c>
      <c r="N20" s="21">
        <f t="shared" si="5"/>
      </c>
      <c r="O20" s="47"/>
      <c r="P20" s="47"/>
      <c r="Q20" s="58"/>
      <c r="R20" s="49"/>
    </row>
    <row r="21" spans="1:18" ht="12.75">
      <c r="A21" t="s">
        <v>84</v>
      </c>
      <c r="B21" s="42" t="s">
        <v>42</v>
      </c>
      <c r="C21" s="54"/>
      <c r="D21" s="54"/>
      <c r="E21" s="54"/>
      <c r="F21" s="51">
        <f t="shared" si="0"/>
      </c>
      <c r="G21" s="52"/>
      <c r="H21" s="51"/>
      <c r="I21" s="51">
        <f t="shared" si="1"/>
      </c>
      <c r="J21" s="53"/>
      <c r="K21" s="9">
        <f t="shared" si="2"/>
      </c>
      <c r="L21" s="8">
        <f t="shared" si="3"/>
      </c>
      <c r="M21" s="9">
        <f t="shared" si="4"/>
      </c>
      <c r="N21" s="21">
        <f t="shared" si="5"/>
      </c>
      <c r="O21" s="47"/>
      <c r="P21" s="47"/>
      <c r="Q21" s="58"/>
      <c r="R21" s="49"/>
    </row>
    <row r="22" spans="1:18" ht="12.75">
      <c r="A22" t="s">
        <v>84</v>
      </c>
      <c r="B22" s="42" t="s">
        <v>43</v>
      </c>
      <c r="C22" s="54"/>
      <c r="D22" s="54"/>
      <c r="E22" s="54"/>
      <c r="F22" s="51">
        <f t="shared" si="0"/>
      </c>
      <c r="G22" s="52"/>
      <c r="H22" s="51"/>
      <c r="I22" s="51">
        <f t="shared" si="1"/>
      </c>
      <c r="J22" s="53"/>
      <c r="K22" s="9">
        <f t="shared" si="2"/>
      </c>
      <c r="L22" s="8">
        <f t="shared" si="3"/>
      </c>
      <c r="M22" s="9">
        <f t="shared" si="4"/>
      </c>
      <c r="N22" s="21">
        <f t="shared" si="5"/>
      </c>
      <c r="O22" s="47"/>
      <c r="P22" s="47"/>
      <c r="Q22" s="58"/>
      <c r="R22" s="49"/>
    </row>
    <row r="23" spans="1:18" ht="12.75">
      <c r="A23" t="s">
        <v>84</v>
      </c>
      <c r="B23" s="42" t="s">
        <v>44</v>
      </c>
      <c r="C23" s="54"/>
      <c r="D23" s="54"/>
      <c r="E23" s="54"/>
      <c r="F23" s="51">
        <f t="shared" si="0"/>
      </c>
      <c r="G23" s="52"/>
      <c r="H23" s="51"/>
      <c r="I23" s="51">
        <f t="shared" si="1"/>
      </c>
      <c r="J23" s="53"/>
      <c r="K23" s="9">
        <f t="shared" si="2"/>
      </c>
      <c r="L23" s="8">
        <f t="shared" si="3"/>
      </c>
      <c r="M23" s="9">
        <f t="shared" si="4"/>
      </c>
      <c r="N23" s="21">
        <f t="shared" si="5"/>
      </c>
      <c r="O23" s="47"/>
      <c r="P23" s="47"/>
      <c r="Q23" s="58"/>
      <c r="R23" s="49"/>
    </row>
    <row r="24" spans="1:18" ht="12.75">
      <c r="A24" t="s">
        <v>84</v>
      </c>
      <c r="B24" s="42" t="s">
        <v>45</v>
      </c>
      <c r="C24" s="54"/>
      <c r="D24" s="54"/>
      <c r="E24" s="54"/>
      <c r="F24" s="51">
        <f t="shared" si="0"/>
      </c>
      <c r="G24" s="52"/>
      <c r="H24" s="51"/>
      <c r="I24" s="51">
        <f t="shared" si="1"/>
      </c>
      <c r="J24" s="53"/>
      <c r="K24" s="9">
        <f t="shared" si="2"/>
      </c>
      <c r="L24" s="8">
        <f t="shared" si="3"/>
      </c>
      <c r="M24" s="9">
        <f t="shared" si="4"/>
      </c>
      <c r="N24" s="21">
        <f t="shared" si="5"/>
      </c>
      <c r="O24" s="47"/>
      <c r="P24" s="47"/>
      <c r="Q24" s="58"/>
      <c r="R24" s="49"/>
    </row>
    <row r="25" spans="1:18" ht="12.75">
      <c r="A25" t="s">
        <v>84</v>
      </c>
      <c r="B25" s="42" t="s">
        <v>46</v>
      </c>
      <c r="C25" s="54"/>
      <c r="D25" s="54"/>
      <c r="E25" s="54"/>
      <c r="F25" s="51">
        <f t="shared" si="0"/>
      </c>
      <c r="G25" s="52"/>
      <c r="H25" s="51"/>
      <c r="I25" s="51">
        <f t="shared" si="1"/>
      </c>
      <c r="J25" s="53"/>
      <c r="K25" s="9">
        <f t="shared" si="2"/>
      </c>
      <c r="L25" s="8">
        <f t="shared" si="3"/>
      </c>
      <c r="M25" s="9">
        <f t="shared" si="4"/>
      </c>
      <c r="N25" s="21">
        <f t="shared" si="5"/>
      </c>
      <c r="O25" s="47"/>
      <c r="P25" s="47"/>
      <c r="Q25" s="58"/>
      <c r="R25" s="49"/>
    </row>
    <row r="26" spans="1:18" ht="12.75">
      <c r="A26" t="s">
        <v>84</v>
      </c>
      <c r="B26" s="42" t="s">
        <v>47</v>
      </c>
      <c r="C26" s="54"/>
      <c r="D26" s="54"/>
      <c r="E26" s="54"/>
      <c r="F26" s="51">
        <f t="shared" si="0"/>
      </c>
      <c r="G26" s="52"/>
      <c r="H26" s="51"/>
      <c r="I26" s="51">
        <f t="shared" si="1"/>
      </c>
      <c r="J26" s="53"/>
      <c r="K26" s="9">
        <f t="shared" si="2"/>
      </c>
      <c r="L26" s="8">
        <f t="shared" si="3"/>
      </c>
      <c r="M26" s="9">
        <f t="shared" si="4"/>
      </c>
      <c r="N26" s="21">
        <f t="shared" si="5"/>
      </c>
      <c r="O26" s="47"/>
      <c r="P26" s="47"/>
      <c r="Q26" s="58"/>
      <c r="R26" s="49"/>
    </row>
    <row r="27" spans="1:18" ht="12.75">
      <c r="A27" t="s">
        <v>84</v>
      </c>
      <c r="B27" s="42" t="s">
        <v>48</v>
      </c>
      <c r="C27" s="54"/>
      <c r="D27" s="54"/>
      <c r="E27" s="54"/>
      <c r="F27" s="51">
        <f t="shared" si="0"/>
      </c>
      <c r="G27" s="52"/>
      <c r="H27" s="51"/>
      <c r="I27" s="51">
        <f t="shared" si="1"/>
      </c>
      <c r="J27" s="53"/>
      <c r="K27" s="9">
        <f t="shared" si="2"/>
      </c>
      <c r="L27" s="8">
        <f t="shared" si="3"/>
      </c>
      <c r="M27" s="9">
        <f t="shared" si="4"/>
      </c>
      <c r="N27" s="21">
        <f t="shared" si="5"/>
      </c>
      <c r="O27" s="47"/>
      <c r="P27" s="47"/>
      <c r="Q27" s="58"/>
      <c r="R27" s="49"/>
    </row>
    <row r="28" spans="1:18" ht="12.75">
      <c r="A28" t="s">
        <v>84</v>
      </c>
      <c r="B28" s="42" t="s">
        <v>49</v>
      </c>
      <c r="C28" s="54"/>
      <c r="D28" s="54"/>
      <c r="E28" s="54"/>
      <c r="F28" s="51">
        <f t="shared" si="0"/>
      </c>
      <c r="G28" s="52"/>
      <c r="H28" s="51"/>
      <c r="I28" s="51">
        <f t="shared" si="1"/>
      </c>
      <c r="J28" s="53"/>
      <c r="K28" s="9">
        <f t="shared" si="2"/>
      </c>
      <c r="L28" s="8">
        <f t="shared" si="3"/>
      </c>
      <c r="M28" s="9">
        <f t="shared" si="4"/>
      </c>
      <c r="N28" s="21">
        <f t="shared" si="5"/>
      </c>
      <c r="O28" s="47"/>
      <c r="P28" s="47"/>
      <c r="Q28" s="58"/>
      <c r="R28" s="49"/>
    </row>
    <row r="29" spans="1:18" ht="12.75">
      <c r="A29" t="s">
        <v>84</v>
      </c>
      <c r="B29" s="42" t="s">
        <v>50</v>
      </c>
      <c r="C29" s="54"/>
      <c r="D29" s="54"/>
      <c r="E29" s="54"/>
      <c r="F29" s="51">
        <f t="shared" si="0"/>
      </c>
      <c r="G29" s="52"/>
      <c r="H29" s="51"/>
      <c r="I29" s="51">
        <f t="shared" si="1"/>
      </c>
      <c r="J29" s="53"/>
      <c r="K29" s="9">
        <f t="shared" si="2"/>
      </c>
      <c r="L29" s="8">
        <f t="shared" si="3"/>
      </c>
      <c r="M29" s="9">
        <f t="shared" si="4"/>
      </c>
      <c r="N29" s="21">
        <f t="shared" si="5"/>
      </c>
      <c r="O29" s="47"/>
      <c r="P29" s="47"/>
      <c r="Q29" s="58"/>
      <c r="R29" s="49"/>
    </row>
    <row r="30" spans="1:18" ht="12.75">
      <c r="A30" t="s">
        <v>84</v>
      </c>
      <c r="B30" s="42" t="s">
        <v>51</v>
      </c>
      <c r="C30" s="54"/>
      <c r="D30" s="54"/>
      <c r="E30" s="54"/>
      <c r="F30" s="51">
        <f t="shared" si="0"/>
      </c>
      <c r="G30" s="52"/>
      <c r="H30" s="51"/>
      <c r="I30" s="51">
        <f t="shared" si="1"/>
      </c>
      <c r="J30" s="53"/>
      <c r="K30" s="9">
        <f t="shared" si="2"/>
      </c>
      <c r="L30" s="8">
        <f t="shared" si="3"/>
      </c>
      <c r="M30" s="9">
        <f t="shared" si="4"/>
      </c>
      <c r="N30" s="21">
        <f t="shared" si="5"/>
      </c>
      <c r="O30" s="47"/>
      <c r="P30" s="47"/>
      <c r="Q30" s="58"/>
      <c r="R30" s="49"/>
    </row>
    <row r="31" spans="1:18" ht="12.75">
      <c r="A31" t="s">
        <v>84</v>
      </c>
      <c r="B31" s="42" t="s">
        <v>52</v>
      </c>
      <c r="C31" s="54"/>
      <c r="D31" s="54"/>
      <c r="E31" s="54"/>
      <c r="F31" s="51">
        <f t="shared" si="0"/>
      </c>
      <c r="G31" s="52"/>
      <c r="H31" s="51"/>
      <c r="I31" s="51">
        <f t="shared" si="1"/>
      </c>
      <c r="J31" s="53"/>
      <c r="K31" s="9">
        <f t="shared" si="2"/>
      </c>
      <c r="L31" s="8">
        <f t="shared" si="3"/>
      </c>
      <c r="M31" s="9">
        <f t="shared" si="4"/>
      </c>
      <c r="N31" s="21">
        <f t="shared" si="5"/>
      </c>
      <c r="O31" s="47"/>
      <c r="P31" s="47"/>
      <c r="Q31" s="58"/>
      <c r="R31" s="49"/>
    </row>
    <row r="32" spans="1:18" ht="12.75">
      <c r="A32" t="s">
        <v>84</v>
      </c>
      <c r="B32" s="42" t="s">
        <v>53</v>
      </c>
      <c r="C32" s="54"/>
      <c r="D32" s="54"/>
      <c r="E32" s="54"/>
      <c r="F32" s="51">
        <f t="shared" si="0"/>
      </c>
      <c r="G32" s="52"/>
      <c r="H32" s="51"/>
      <c r="I32" s="51">
        <f t="shared" si="1"/>
      </c>
      <c r="J32" s="53"/>
      <c r="K32" s="9">
        <f t="shared" si="2"/>
      </c>
      <c r="L32" s="8">
        <f t="shared" si="3"/>
      </c>
      <c r="M32" s="9">
        <f t="shared" si="4"/>
      </c>
      <c r="N32" s="21">
        <f t="shared" si="5"/>
      </c>
      <c r="O32" s="47"/>
      <c r="P32" s="47"/>
      <c r="Q32" s="58"/>
      <c r="R32" s="49"/>
    </row>
    <row r="33" spans="1:18" ht="12.75">
      <c r="A33" t="s">
        <v>84</v>
      </c>
      <c r="B33" s="42" t="s">
        <v>54</v>
      </c>
      <c r="C33" s="54"/>
      <c r="D33" s="54"/>
      <c r="E33" s="54"/>
      <c r="F33" s="51">
        <f t="shared" si="0"/>
      </c>
      <c r="G33" s="52"/>
      <c r="H33" s="51"/>
      <c r="I33" s="51">
        <f t="shared" si="1"/>
      </c>
      <c r="J33" s="53"/>
      <c r="K33" s="9">
        <f t="shared" si="2"/>
      </c>
      <c r="L33" s="8">
        <f t="shared" si="3"/>
      </c>
      <c r="M33" s="9">
        <f t="shared" si="4"/>
      </c>
      <c r="N33" s="21">
        <f t="shared" si="5"/>
      </c>
      <c r="O33" s="47"/>
      <c r="P33" s="47"/>
      <c r="Q33" s="58"/>
      <c r="R33" s="49"/>
    </row>
    <row r="34" ht="13.5" thickBot="1"/>
    <row r="35" spans="2:18" ht="13.5" thickBot="1">
      <c r="B35" s="41" t="s">
        <v>23</v>
      </c>
      <c r="C35" s="16">
        <f>HOUR(F35)</f>
        <v>2</v>
      </c>
      <c r="D35" s="16">
        <f>MINUTE(F35)</f>
        <v>47</v>
      </c>
      <c r="E35" s="17">
        <f>SECOND(F35)</f>
        <v>35</v>
      </c>
      <c r="F35" s="2">
        <f>SUMIF($G$3:$G$33,"x",F3:F33)</f>
        <v>0.11637731481481481</v>
      </c>
      <c r="G35" s="29">
        <f>COUNTIF(G3:G33,"x")</f>
        <v>3</v>
      </c>
      <c r="H35" s="2">
        <f>SUMIF($G$3:$G$33,"x",H3:H33)</f>
        <v>29000</v>
      </c>
      <c r="I35" s="2">
        <f>AVERAGE(I3:I34)</f>
        <v>0.004042888374485597</v>
      </c>
      <c r="K35" s="13">
        <f>IF(G35=0,"",HOUR(I35))</f>
        <v>0</v>
      </c>
      <c r="L35" s="14">
        <f>IF(G35=0,"",MINUTE(I35))</f>
        <v>5</v>
      </c>
      <c r="M35" s="14">
        <f>IF(G35=0,"",SECOND(I35))</f>
        <v>49</v>
      </c>
      <c r="N35" s="23">
        <f>IF(G35=0,"",($S$2*H35/F35)/1000)</f>
        <v>10.382894082545997</v>
      </c>
      <c r="O35" s="23"/>
      <c r="P35" s="23"/>
      <c r="Q35" s="60">
        <f>SUM(Q17:Q33)</f>
        <v>0</v>
      </c>
      <c r="R35" s="15" t="s">
        <v>10</v>
      </c>
    </row>
  </sheetData>
  <sheetProtection password="CAC3" sheet="1" objects="1" scenarios="1"/>
  <mergeCells count="2">
    <mergeCell ref="C1:E1"/>
    <mergeCell ref="K1:M1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pane xSplit="2" ySplit="2" topLeftCell="C17" activePane="bottomRight" state="frozen"/>
      <selection pane="topLeft" activeCell="N1" sqref="N1"/>
      <selection pane="topRight" activeCell="N1" sqref="N1"/>
      <selection pane="bottomLeft" activeCell="N1" sqref="N1"/>
      <selection pane="bottomRight" activeCell="S1" sqref="S1:S16384"/>
    </sheetView>
  </sheetViews>
  <sheetFormatPr defaultColWidth="11.421875" defaultRowHeight="12.75"/>
  <cols>
    <col min="1" max="1" width="3.7109375" style="0" hidden="1" customWidth="1"/>
    <col min="2" max="2" width="5.00390625" style="40" bestFit="1" customWidth="1"/>
    <col min="3" max="3" width="2.28125" style="1" bestFit="1" customWidth="1"/>
    <col min="4" max="5" width="3.00390625" style="1" bestFit="1" customWidth="1"/>
    <col min="6" max="6" width="12.00390625" style="2" hidden="1" customWidth="1"/>
    <col min="7" max="7" width="7.28125" style="29" bestFit="1" customWidth="1"/>
    <col min="8" max="8" width="8.28125" style="2" bestFit="1" customWidth="1"/>
    <col min="9" max="9" width="12.8515625" style="2" hidden="1" customWidth="1"/>
    <col min="10" max="10" width="7.140625" style="25" bestFit="1" customWidth="1"/>
    <col min="11" max="11" width="2.28125" style="0" bestFit="1" customWidth="1"/>
    <col min="12" max="12" width="2.57421875" style="0" bestFit="1" customWidth="1"/>
    <col min="13" max="13" width="3.00390625" style="0" bestFit="1" customWidth="1"/>
    <col min="14" max="14" width="5.421875" style="22" bestFit="1" customWidth="1"/>
    <col min="15" max="15" width="5.00390625" style="22" bestFit="1" customWidth="1"/>
    <col min="16" max="16" width="5.00390625" style="22" customWidth="1"/>
    <col min="17" max="17" width="4.8515625" style="59" bestFit="1" customWidth="1"/>
    <col min="18" max="18" width="12.00390625" style="0" bestFit="1" customWidth="1"/>
    <col min="19" max="19" width="12.00390625" style="1" hidden="1" customWidth="1"/>
    <col min="20" max="16384" width="2.8515625" style="0" customWidth="1"/>
  </cols>
  <sheetData>
    <row r="1" spans="2:19" ht="13.5" thickBot="1">
      <c r="B1" s="39"/>
      <c r="C1" s="106" t="s">
        <v>0</v>
      </c>
      <c r="D1" s="107"/>
      <c r="E1" s="108"/>
      <c r="F1" s="3"/>
      <c r="G1" s="3"/>
      <c r="H1" s="18"/>
      <c r="I1" s="4"/>
      <c r="J1" s="45"/>
      <c r="K1" s="109" t="s">
        <v>8</v>
      </c>
      <c r="L1" s="110"/>
      <c r="M1" s="111"/>
      <c r="N1" s="19" t="s">
        <v>13</v>
      </c>
      <c r="O1" s="19"/>
      <c r="P1" s="19"/>
      <c r="Q1" s="56"/>
      <c r="R1" s="6"/>
      <c r="S1" s="1" t="s">
        <v>12</v>
      </c>
    </row>
    <row r="2" spans="2:19" ht="26.25" thickBot="1">
      <c r="B2" s="24" t="s">
        <v>55</v>
      </c>
      <c r="C2" s="10" t="s">
        <v>6</v>
      </c>
      <c r="D2" s="10" t="s">
        <v>7</v>
      </c>
      <c r="E2" s="10" t="s">
        <v>5</v>
      </c>
      <c r="F2" s="5" t="s">
        <v>3</v>
      </c>
      <c r="G2" s="43" t="s">
        <v>56</v>
      </c>
      <c r="H2" s="44" t="s">
        <v>58</v>
      </c>
      <c r="I2" s="5" t="s">
        <v>4</v>
      </c>
      <c r="J2" s="46" t="s">
        <v>2</v>
      </c>
      <c r="K2" s="11" t="s">
        <v>6</v>
      </c>
      <c r="L2" s="12" t="s">
        <v>7</v>
      </c>
      <c r="M2" s="12" t="s">
        <v>5</v>
      </c>
      <c r="N2" s="20"/>
      <c r="O2" s="55" t="s">
        <v>59</v>
      </c>
      <c r="P2" s="55" t="s">
        <v>60</v>
      </c>
      <c r="Q2" s="57" t="s">
        <v>71</v>
      </c>
      <c r="R2" s="7" t="s">
        <v>9</v>
      </c>
      <c r="S2" s="2">
        <f>TIME(1,0,0)</f>
        <v>0.041666666666666664</v>
      </c>
    </row>
    <row r="3" spans="1:18" ht="12.75">
      <c r="A3" t="s">
        <v>77</v>
      </c>
      <c r="B3" s="42" t="s">
        <v>24</v>
      </c>
      <c r="C3" s="50"/>
      <c r="D3" s="50"/>
      <c r="E3" s="50"/>
      <c r="F3" s="51">
        <f aca="true" t="shared" si="0" ref="F3:F32">IF(G3="x",TIME(C3,D3,E3),"")</f>
      </c>
      <c r="G3" s="52"/>
      <c r="H3" s="51"/>
      <c r="I3" s="51">
        <f aca="true" t="shared" si="1" ref="I3:I32">IF(G3="x",F3*1000/H3,"")</f>
      </c>
      <c r="J3" s="53"/>
      <c r="K3" s="9">
        <f aca="true" t="shared" si="2" ref="K3:K32">IF(G3="x",HOUR(I3),"")</f>
      </c>
      <c r="L3" s="8">
        <f aca="true" t="shared" si="3" ref="L3:L32">IF(G3="x",MINUTE(I3),"")</f>
      </c>
      <c r="M3" s="9">
        <f aca="true" t="shared" si="4" ref="M3:M32">IF(G3="x",SECOND(I3),"")</f>
      </c>
      <c r="N3" s="21">
        <f aca="true" t="shared" si="5" ref="N3:N32">IF(G3="x",($S$2*H3/F3)/1000,"")</f>
      </c>
      <c r="O3" s="47"/>
      <c r="P3" s="47"/>
      <c r="Q3" s="58"/>
      <c r="R3" s="48"/>
    </row>
    <row r="4" spans="1:18" ht="12.75">
      <c r="A4" t="s">
        <v>77</v>
      </c>
      <c r="B4" s="42" t="s">
        <v>25</v>
      </c>
      <c r="C4" s="54"/>
      <c r="D4" s="54"/>
      <c r="E4" s="54"/>
      <c r="F4" s="51">
        <f t="shared" si="0"/>
      </c>
      <c r="G4" s="52"/>
      <c r="H4" s="51"/>
      <c r="I4" s="51">
        <f t="shared" si="1"/>
      </c>
      <c r="J4" s="53"/>
      <c r="K4" s="9">
        <f t="shared" si="2"/>
      </c>
      <c r="L4" s="8">
        <f t="shared" si="3"/>
      </c>
      <c r="M4" s="9">
        <f t="shared" si="4"/>
      </c>
      <c r="N4" s="21">
        <f t="shared" si="5"/>
      </c>
      <c r="O4" s="47"/>
      <c r="P4" s="47"/>
      <c r="Q4" s="58"/>
      <c r="R4" s="49"/>
    </row>
    <row r="5" spans="1:18" ht="12.75">
      <c r="A5" t="s">
        <v>77</v>
      </c>
      <c r="B5" s="42" t="s">
        <v>26</v>
      </c>
      <c r="C5" s="54"/>
      <c r="D5" s="54"/>
      <c r="E5" s="54"/>
      <c r="F5" s="51">
        <f t="shared" si="0"/>
      </c>
      <c r="G5" s="52"/>
      <c r="H5" s="51"/>
      <c r="I5" s="51">
        <f t="shared" si="1"/>
      </c>
      <c r="J5" s="53"/>
      <c r="K5" s="9">
        <f t="shared" si="2"/>
      </c>
      <c r="L5" s="8">
        <f t="shared" si="3"/>
      </c>
      <c r="M5" s="9">
        <f t="shared" si="4"/>
      </c>
      <c r="N5" s="21">
        <f t="shared" si="5"/>
      </c>
      <c r="O5" s="47"/>
      <c r="P5" s="47"/>
      <c r="Q5" s="58"/>
      <c r="R5" s="49"/>
    </row>
    <row r="6" spans="1:18" ht="12.75">
      <c r="A6" t="s">
        <v>77</v>
      </c>
      <c r="B6" s="42" t="s">
        <v>27</v>
      </c>
      <c r="C6" s="54"/>
      <c r="D6" s="54"/>
      <c r="E6" s="54"/>
      <c r="F6" s="51">
        <f t="shared" si="0"/>
      </c>
      <c r="G6" s="52"/>
      <c r="H6" s="51"/>
      <c r="I6" s="51">
        <f t="shared" si="1"/>
      </c>
      <c r="J6" s="53"/>
      <c r="K6" s="9">
        <f t="shared" si="2"/>
      </c>
      <c r="L6" s="8">
        <f t="shared" si="3"/>
      </c>
      <c r="M6" s="9">
        <f t="shared" si="4"/>
      </c>
      <c r="N6" s="21">
        <f t="shared" si="5"/>
      </c>
      <c r="O6" s="47"/>
      <c r="P6" s="47"/>
      <c r="Q6" s="58"/>
      <c r="R6" s="49"/>
    </row>
    <row r="7" spans="1:18" ht="12.75">
      <c r="A7" t="s">
        <v>77</v>
      </c>
      <c r="B7" s="42" t="s">
        <v>28</v>
      </c>
      <c r="C7" s="54"/>
      <c r="D7" s="54"/>
      <c r="E7" s="54"/>
      <c r="F7" s="51">
        <f t="shared" si="0"/>
      </c>
      <c r="G7" s="52"/>
      <c r="H7" s="51"/>
      <c r="I7" s="51">
        <f t="shared" si="1"/>
      </c>
      <c r="J7" s="53"/>
      <c r="K7" s="9">
        <f t="shared" si="2"/>
      </c>
      <c r="L7" s="8">
        <f t="shared" si="3"/>
      </c>
      <c r="M7" s="9">
        <f t="shared" si="4"/>
      </c>
      <c r="N7" s="21">
        <f t="shared" si="5"/>
      </c>
      <c r="O7" s="47"/>
      <c r="P7" s="47"/>
      <c r="Q7" s="58"/>
      <c r="R7" s="49"/>
    </row>
    <row r="8" spans="1:18" ht="12.75">
      <c r="A8" t="s">
        <v>77</v>
      </c>
      <c r="B8" s="42" t="s">
        <v>29</v>
      </c>
      <c r="C8" s="54"/>
      <c r="D8" s="54"/>
      <c r="E8" s="54"/>
      <c r="F8" s="51">
        <f t="shared" si="0"/>
      </c>
      <c r="G8" s="52"/>
      <c r="H8" s="51"/>
      <c r="I8" s="51">
        <f t="shared" si="1"/>
      </c>
      <c r="J8" s="53"/>
      <c r="K8" s="9">
        <f t="shared" si="2"/>
      </c>
      <c r="L8" s="8">
        <f t="shared" si="3"/>
      </c>
      <c r="M8" s="9">
        <f t="shared" si="4"/>
      </c>
      <c r="N8" s="21">
        <f t="shared" si="5"/>
      </c>
      <c r="O8" s="47"/>
      <c r="P8" s="47"/>
      <c r="Q8" s="58"/>
      <c r="R8" s="49"/>
    </row>
    <row r="9" spans="1:18" ht="12.75">
      <c r="A9" t="s">
        <v>77</v>
      </c>
      <c r="B9" s="42" t="s">
        <v>30</v>
      </c>
      <c r="C9" s="54"/>
      <c r="D9" s="54">
        <v>56</v>
      </c>
      <c r="E9" s="54"/>
      <c r="F9" s="51">
        <f t="shared" si="0"/>
        <v>0.03888888888888889</v>
      </c>
      <c r="G9" s="52" t="s">
        <v>57</v>
      </c>
      <c r="H9" s="51">
        <v>8500</v>
      </c>
      <c r="I9" s="51">
        <f t="shared" si="1"/>
        <v>0.004575163398692811</v>
      </c>
      <c r="J9" s="53"/>
      <c r="K9" s="9">
        <f t="shared" si="2"/>
        <v>0</v>
      </c>
      <c r="L9" s="8">
        <f t="shared" si="3"/>
        <v>6</v>
      </c>
      <c r="M9" s="9">
        <f t="shared" si="4"/>
        <v>35</v>
      </c>
      <c r="N9" s="21">
        <f t="shared" si="5"/>
        <v>9.107142857142858</v>
      </c>
      <c r="O9" s="47"/>
      <c r="P9" s="47"/>
      <c r="Q9" s="58"/>
      <c r="R9" s="49"/>
    </row>
    <row r="10" spans="1:18" ht="12.75">
      <c r="A10" t="s">
        <v>77</v>
      </c>
      <c r="B10" s="42" t="s">
        <v>31</v>
      </c>
      <c r="C10" s="54"/>
      <c r="D10" s="54"/>
      <c r="E10" s="54"/>
      <c r="F10" s="51">
        <f t="shared" si="0"/>
      </c>
      <c r="G10" s="52"/>
      <c r="H10" s="51"/>
      <c r="I10" s="51">
        <f t="shared" si="1"/>
      </c>
      <c r="J10" s="53"/>
      <c r="K10" s="9">
        <f t="shared" si="2"/>
      </c>
      <c r="L10" s="8">
        <f t="shared" si="3"/>
      </c>
      <c r="M10" s="9">
        <f t="shared" si="4"/>
      </c>
      <c r="N10" s="21">
        <f t="shared" si="5"/>
      </c>
      <c r="O10" s="47"/>
      <c r="P10" s="47"/>
      <c r="Q10" s="58"/>
      <c r="R10" s="49"/>
    </row>
    <row r="11" spans="1:18" ht="12.75">
      <c r="A11" t="s">
        <v>77</v>
      </c>
      <c r="B11" s="42" t="s">
        <v>32</v>
      </c>
      <c r="C11" s="54"/>
      <c r="D11" s="54"/>
      <c r="E11" s="54"/>
      <c r="F11" s="51">
        <f t="shared" si="0"/>
      </c>
      <c r="G11" s="52"/>
      <c r="H11" s="51"/>
      <c r="I11" s="51">
        <f t="shared" si="1"/>
      </c>
      <c r="J11" s="53"/>
      <c r="K11" s="9">
        <f t="shared" si="2"/>
      </c>
      <c r="L11" s="8">
        <f t="shared" si="3"/>
      </c>
      <c r="M11" s="9">
        <f t="shared" si="4"/>
      </c>
      <c r="N11" s="21">
        <f t="shared" si="5"/>
      </c>
      <c r="O11" s="47"/>
      <c r="P11" s="47"/>
      <c r="Q11" s="58"/>
      <c r="R11" s="49"/>
    </row>
    <row r="12" spans="1:18" ht="12.75">
      <c r="A12" t="s">
        <v>77</v>
      </c>
      <c r="B12" s="42" t="s">
        <v>33</v>
      </c>
      <c r="C12" s="54"/>
      <c r="D12" s="54"/>
      <c r="E12" s="54"/>
      <c r="F12" s="51">
        <f t="shared" si="0"/>
      </c>
      <c r="G12" s="52"/>
      <c r="H12" s="51"/>
      <c r="I12" s="51">
        <f t="shared" si="1"/>
      </c>
      <c r="J12" s="53"/>
      <c r="K12" s="9">
        <f t="shared" si="2"/>
      </c>
      <c r="L12" s="8">
        <f t="shared" si="3"/>
      </c>
      <c r="M12" s="9">
        <f t="shared" si="4"/>
      </c>
      <c r="N12" s="21">
        <f t="shared" si="5"/>
      </c>
      <c r="O12" s="47"/>
      <c r="P12" s="47"/>
      <c r="Q12" s="58"/>
      <c r="R12" s="49"/>
    </row>
    <row r="13" spans="1:18" ht="12.75">
      <c r="A13" t="s">
        <v>77</v>
      </c>
      <c r="B13" s="42" t="s">
        <v>34</v>
      </c>
      <c r="C13" s="54"/>
      <c r="D13" s="54">
        <v>54</v>
      </c>
      <c r="E13" s="54"/>
      <c r="F13" s="51">
        <f t="shared" si="0"/>
        <v>0.0375</v>
      </c>
      <c r="G13" s="52" t="s">
        <v>57</v>
      </c>
      <c r="H13" s="51">
        <v>8500</v>
      </c>
      <c r="I13" s="51">
        <f t="shared" si="1"/>
        <v>0.004411764705882353</v>
      </c>
      <c r="J13" s="53"/>
      <c r="K13" s="9">
        <f t="shared" si="2"/>
        <v>0</v>
      </c>
      <c r="L13" s="8">
        <f t="shared" si="3"/>
        <v>6</v>
      </c>
      <c r="M13" s="9">
        <f t="shared" si="4"/>
        <v>21</v>
      </c>
      <c r="N13" s="21">
        <f t="shared" si="5"/>
        <v>9.444444444444443</v>
      </c>
      <c r="O13" s="47"/>
      <c r="P13" s="47"/>
      <c r="Q13" s="58"/>
      <c r="R13" s="49"/>
    </row>
    <row r="14" spans="1:18" ht="12.75">
      <c r="A14" t="s">
        <v>77</v>
      </c>
      <c r="B14" s="42" t="s">
        <v>35</v>
      </c>
      <c r="C14" s="54"/>
      <c r="D14" s="54"/>
      <c r="E14" s="54"/>
      <c r="F14" s="51">
        <f t="shared" si="0"/>
      </c>
      <c r="G14" s="52"/>
      <c r="H14" s="51"/>
      <c r="I14" s="51">
        <f t="shared" si="1"/>
      </c>
      <c r="J14" s="53"/>
      <c r="K14" s="9">
        <f t="shared" si="2"/>
      </c>
      <c r="L14" s="8">
        <f t="shared" si="3"/>
      </c>
      <c r="M14" s="9">
        <f t="shared" si="4"/>
      </c>
      <c r="N14" s="21">
        <f t="shared" si="5"/>
      </c>
      <c r="O14" s="47"/>
      <c r="P14" s="47"/>
      <c r="Q14" s="58"/>
      <c r="R14" s="49"/>
    </row>
    <row r="15" spans="1:18" ht="12.75">
      <c r="A15" t="s">
        <v>77</v>
      </c>
      <c r="B15" s="42" t="s">
        <v>36</v>
      </c>
      <c r="C15" s="54"/>
      <c r="D15" s="54">
        <v>58</v>
      </c>
      <c r="E15" s="54">
        <v>40</v>
      </c>
      <c r="F15" s="51">
        <f t="shared" si="0"/>
        <v>0.04074074074074074</v>
      </c>
      <c r="G15" s="52" t="s">
        <v>57</v>
      </c>
      <c r="H15" s="51">
        <v>9500</v>
      </c>
      <c r="I15" s="51">
        <f t="shared" si="1"/>
        <v>0.0042884990253411305</v>
      </c>
      <c r="J15" s="53"/>
      <c r="K15" s="9">
        <f t="shared" si="2"/>
        <v>0</v>
      </c>
      <c r="L15" s="8">
        <f t="shared" si="3"/>
        <v>6</v>
      </c>
      <c r="M15" s="9">
        <f t="shared" si="4"/>
        <v>11</v>
      </c>
      <c r="N15" s="21">
        <f t="shared" si="5"/>
        <v>9.715909090909092</v>
      </c>
      <c r="O15" s="47"/>
      <c r="P15" s="47"/>
      <c r="Q15" s="58"/>
      <c r="R15" s="49"/>
    </row>
    <row r="16" spans="1:18" ht="12.75">
      <c r="A16" t="s">
        <v>77</v>
      </c>
      <c r="B16" s="42" t="s">
        <v>37</v>
      </c>
      <c r="C16" s="54">
        <v>1</v>
      </c>
      <c r="D16" s="54">
        <v>27</v>
      </c>
      <c r="E16" s="54">
        <v>20</v>
      </c>
      <c r="F16" s="51">
        <f t="shared" si="0"/>
        <v>0.060648148148148145</v>
      </c>
      <c r="G16" s="52" t="s">
        <v>57</v>
      </c>
      <c r="H16" s="51">
        <v>14500</v>
      </c>
      <c r="I16" s="51">
        <f t="shared" si="1"/>
        <v>0.004182630906768838</v>
      </c>
      <c r="J16" s="53"/>
      <c r="K16" s="9">
        <f t="shared" si="2"/>
        <v>0</v>
      </c>
      <c r="L16" s="8">
        <f t="shared" si="3"/>
        <v>6</v>
      </c>
      <c r="M16" s="9">
        <f t="shared" si="4"/>
        <v>1</v>
      </c>
      <c r="N16" s="21">
        <f t="shared" si="5"/>
        <v>9.961832061068703</v>
      </c>
      <c r="O16" s="47"/>
      <c r="P16" s="47"/>
      <c r="Q16" s="58"/>
      <c r="R16" s="49"/>
    </row>
    <row r="17" spans="1:18" ht="12.75">
      <c r="A17" t="s">
        <v>77</v>
      </c>
      <c r="B17" s="42" t="s">
        <v>38</v>
      </c>
      <c r="C17" s="54"/>
      <c r="D17" s="54"/>
      <c r="E17" s="54"/>
      <c r="F17" s="51">
        <f t="shared" si="0"/>
      </c>
      <c r="G17" s="52"/>
      <c r="H17" s="51"/>
      <c r="I17" s="51">
        <f t="shared" si="1"/>
      </c>
      <c r="J17" s="53"/>
      <c r="K17" s="9">
        <f t="shared" si="2"/>
      </c>
      <c r="L17" s="8">
        <f t="shared" si="3"/>
      </c>
      <c r="M17" s="9">
        <f t="shared" si="4"/>
      </c>
      <c r="N17" s="21">
        <f t="shared" si="5"/>
      </c>
      <c r="O17" s="47"/>
      <c r="P17" s="47"/>
      <c r="Q17" s="58"/>
      <c r="R17" s="49"/>
    </row>
    <row r="18" spans="1:18" ht="12.75">
      <c r="A18" t="s">
        <v>77</v>
      </c>
      <c r="B18" s="42" t="s">
        <v>39</v>
      </c>
      <c r="C18" s="54"/>
      <c r="D18" s="54">
        <v>38</v>
      </c>
      <c r="E18" s="54"/>
      <c r="F18" s="51">
        <f t="shared" si="0"/>
        <v>0.02638888888888889</v>
      </c>
      <c r="G18" s="52" t="s">
        <v>57</v>
      </c>
      <c r="H18" s="51">
        <v>6000</v>
      </c>
      <c r="I18" s="51">
        <f t="shared" si="1"/>
        <v>0.004398148148148148</v>
      </c>
      <c r="J18" s="53"/>
      <c r="K18" s="9">
        <f t="shared" si="2"/>
        <v>0</v>
      </c>
      <c r="L18" s="8">
        <f t="shared" si="3"/>
        <v>6</v>
      </c>
      <c r="M18" s="9">
        <f t="shared" si="4"/>
        <v>20</v>
      </c>
      <c r="N18" s="21">
        <f t="shared" si="5"/>
        <v>9.473684210526315</v>
      </c>
      <c r="O18" s="47"/>
      <c r="P18" s="47"/>
      <c r="Q18" s="58"/>
      <c r="R18" s="49"/>
    </row>
    <row r="19" spans="1:18" ht="12.75">
      <c r="A19" t="s">
        <v>77</v>
      </c>
      <c r="B19" s="42" t="s">
        <v>40</v>
      </c>
      <c r="C19" s="54"/>
      <c r="D19" s="54"/>
      <c r="E19" s="54"/>
      <c r="F19" s="51">
        <f t="shared" si="0"/>
      </c>
      <c r="G19" s="52"/>
      <c r="H19" s="51"/>
      <c r="I19" s="51">
        <f t="shared" si="1"/>
      </c>
      <c r="J19" s="53"/>
      <c r="K19" s="9">
        <f t="shared" si="2"/>
      </c>
      <c r="L19" s="8">
        <f t="shared" si="3"/>
      </c>
      <c r="M19" s="9">
        <f t="shared" si="4"/>
      </c>
      <c r="N19" s="21">
        <f t="shared" si="5"/>
      </c>
      <c r="O19" s="47"/>
      <c r="P19" s="47"/>
      <c r="Q19" s="58"/>
      <c r="R19" s="49"/>
    </row>
    <row r="20" spans="1:18" ht="12.75">
      <c r="A20" t="s">
        <v>77</v>
      </c>
      <c r="B20" s="42" t="s">
        <v>41</v>
      </c>
      <c r="C20" s="54"/>
      <c r="D20" s="54"/>
      <c r="E20" s="54"/>
      <c r="F20" s="51">
        <f t="shared" si="0"/>
      </c>
      <c r="G20" s="52"/>
      <c r="H20" s="51"/>
      <c r="I20" s="51">
        <f t="shared" si="1"/>
      </c>
      <c r="J20" s="53"/>
      <c r="K20" s="9">
        <f t="shared" si="2"/>
      </c>
      <c r="L20" s="8">
        <f t="shared" si="3"/>
      </c>
      <c r="M20" s="9">
        <f t="shared" si="4"/>
      </c>
      <c r="N20" s="21">
        <f t="shared" si="5"/>
      </c>
      <c r="O20" s="47"/>
      <c r="P20" s="47"/>
      <c r="Q20" s="58"/>
      <c r="R20" s="49"/>
    </row>
    <row r="21" spans="1:18" ht="12.75">
      <c r="A21" t="s">
        <v>77</v>
      </c>
      <c r="B21" s="42" t="s">
        <v>42</v>
      </c>
      <c r="C21" s="54"/>
      <c r="D21" s="54"/>
      <c r="E21" s="54"/>
      <c r="F21" s="51">
        <f t="shared" si="0"/>
      </c>
      <c r="G21" s="52"/>
      <c r="H21" s="51"/>
      <c r="I21" s="51">
        <f t="shared" si="1"/>
      </c>
      <c r="J21" s="53"/>
      <c r="K21" s="9">
        <f t="shared" si="2"/>
      </c>
      <c r="L21" s="8">
        <f t="shared" si="3"/>
      </c>
      <c r="M21" s="9">
        <f t="shared" si="4"/>
      </c>
      <c r="N21" s="21">
        <f t="shared" si="5"/>
      </c>
      <c r="O21" s="47"/>
      <c r="P21" s="47"/>
      <c r="Q21" s="58"/>
      <c r="R21" s="49"/>
    </row>
    <row r="22" spans="1:18" ht="12.75">
      <c r="A22" t="s">
        <v>77</v>
      </c>
      <c r="B22" s="42" t="s">
        <v>43</v>
      </c>
      <c r="C22" s="54">
        <v>1</v>
      </c>
      <c r="D22" s="54">
        <v>2</v>
      </c>
      <c r="E22" s="54"/>
      <c r="F22" s="51">
        <f t="shared" si="0"/>
        <v>0.04305555555555556</v>
      </c>
      <c r="G22" s="52" t="s">
        <v>57</v>
      </c>
      <c r="H22" s="51">
        <v>9500</v>
      </c>
      <c r="I22" s="51">
        <f t="shared" si="1"/>
        <v>0.004532163742690059</v>
      </c>
      <c r="J22" s="53"/>
      <c r="K22" s="9">
        <f t="shared" si="2"/>
        <v>0</v>
      </c>
      <c r="L22" s="8">
        <f t="shared" si="3"/>
        <v>6</v>
      </c>
      <c r="M22" s="9">
        <f t="shared" si="4"/>
        <v>32</v>
      </c>
      <c r="N22" s="21">
        <f t="shared" si="5"/>
        <v>9.193548387096772</v>
      </c>
      <c r="O22" s="47"/>
      <c r="P22" s="47"/>
      <c r="Q22" s="58"/>
      <c r="R22" s="49"/>
    </row>
    <row r="23" spans="1:18" ht="12.75">
      <c r="A23" t="s">
        <v>77</v>
      </c>
      <c r="B23" s="42" t="s">
        <v>44</v>
      </c>
      <c r="C23" s="54"/>
      <c r="D23" s="54"/>
      <c r="E23" s="54"/>
      <c r="F23" s="51">
        <f t="shared" si="0"/>
      </c>
      <c r="G23" s="52"/>
      <c r="H23" s="51"/>
      <c r="I23" s="51">
        <f t="shared" si="1"/>
      </c>
      <c r="J23" s="53"/>
      <c r="K23" s="9">
        <f t="shared" si="2"/>
      </c>
      <c r="L23" s="8">
        <f t="shared" si="3"/>
      </c>
      <c r="M23" s="9">
        <f t="shared" si="4"/>
      </c>
      <c r="N23" s="21">
        <f t="shared" si="5"/>
      </c>
      <c r="O23" s="47"/>
      <c r="P23" s="47"/>
      <c r="Q23" s="58"/>
      <c r="R23" s="49"/>
    </row>
    <row r="24" spans="1:18" ht="12.75">
      <c r="A24" t="s">
        <v>77</v>
      </c>
      <c r="B24" s="42" t="s">
        <v>45</v>
      </c>
      <c r="C24" s="54"/>
      <c r="D24" s="54"/>
      <c r="E24" s="54"/>
      <c r="F24" s="51">
        <f t="shared" si="0"/>
      </c>
      <c r="G24" s="52"/>
      <c r="H24" s="51"/>
      <c r="I24" s="51">
        <f t="shared" si="1"/>
      </c>
      <c r="J24" s="53"/>
      <c r="K24" s="9">
        <f t="shared" si="2"/>
      </c>
      <c r="L24" s="8">
        <f t="shared" si="3"/>
      </c>
      <c r="M24" s="9">
        <f t="shared" si="4"/>
      </c>
      <c r="N24" s="21">
        <f t="shared" si="5"/>
      </c>
      <c r="O24" s="47"/>
      <c r="P24" s="47"/>
      <c r="Q24" s="58"/>
      <c r="R24" s="49"/>
    </row>
    <row r="25" spans="1:18" ht="12.75">
      <c r="A25" t="s">
        <v>77</v>
      </c>
      <c r="B25" s="42" t="s">
        <v>46</v>
      </c>
      <c r="C25" s="54"/>
      <c r="D25" s="54"/>
      <c r="E25" s="54"/>
      <c r="F25" s="51">
        <f t="shared" si="0"/>
      </c>
      <c r="G25" s="52"/>
      <c r="H25" s="51"/>
      <c r="I25" s="51">
        <f t="shared" si="1"/>
      </c>
      <c r="J25" s="53"/>
      <c r="K25" s="9">
        <f t="shared" si="2"/>
      </c>
      <c r="L25" s="8">
        <f t="shared" si="3"/>
      </c>
      <c r="M25" s="9">
        <f t="shared" si="4"/>
      </c>
      <c r="N25" s="21">
        <f t="shared" si="5"/>
      </c>
      <c r="O25" s="47"/>
      <c r="P25" s="47"/>
      <c r="Q25" s="58"/>
      <c r="R25" s="49"/>
    </row>
    <row r="26" spans="1:18" ht="12.75">
      <c r="A26" t="s">
        <v>77</v>
      </c>
      <c r="B26" s="42" t="s">
        <v>47</v>
      </c>
      <c r="C26" s="54"/>
      <c r="D26" s="54">
        <v>37</v>
      </c>
      <c r="E26" s="54"/>
      <c r="F26" s="51">
        <f t="shared" si="0"/>
        <v>0.025694444444444447</v>
      </c>
      <c r="G26" s="52" t="s">
        <v>57</v>
      </c>
      <c r="H26" s="51">
        <v>6000</v>
      </c>
      <c r="I26" s="51">
        <f t="shared" si="1"/>
        <v>0.0042824074074074075</v>
      </c>
      <c r="J26" s="53"/>
      <c r="K26" s="9">
        <f t="shared" si="2"/>
        <v>0</v>
      </c>
      <c r="L26" s="8">
        <f t="shared" si="3"/>
        <v>6</v>
      </c>
      <c r="M26" s="9">
        <f t="shared" si="4"/>
        <v>10</v>
      </c>
      <c r="N26" s="21">
        <f t="shared" si="5"/>
        <v>9.729729729729728</v>
      </c>
      <c r="O26" s="47"/>
      <c r="P26" s="47"/>
      <c r="Q26" s="58"/>
      <c r="R26" s="49"/>
    </row>
    <row r="27" spans="1:18" ht="12.75">
      <c r="A27" t="s">
        <v>77</v>
      </c>
      <c r="B27" s="42" t="s">
        <v>48</v>
      </c>
      <c r="C27" s="54"/>
      <c r="D27" s="54">
        <v>34</v>
      </c>
      <c r="E27" s="54"/>
      <c r="F27" s="51">
        <f t="shared" si="0"/>
        <v>0.02361111111111111</v>
      </c>
      <c r="G27" s="52" t="s">
        <v>57</v>
      </c>
      <c r="H27" s="51">
        <v>6000</v>
      </c>
      <c r="I27" s="51">
        <f t="shared" si="1"/>
        <v>0.003935185185185185</v>
      </c>
      <c r="J27" s="53"/>
      <c r="K27" s="9">
        <f t="shared" si="2"/>
        <v>0</v>
      </c>
      <c r="L27" s="8">
        <f t="shared" si="3"/>
        <v>5</v>
      </c>
      <c r="M27" s="9">
        <f t="shared" si="4"/>
        <v>40</v>
      </c>
      <c r="N27" s="21">
        <f t="shared" si="5"/>
        <v>10.588235294117647</v>
      </c>
      <c r="O27" s="47"/>
      <c r="P27" s="47"/>
      <c r="Q27" s="58"/>
      <c r="R27" s="49"/>
    </row>
    <row r="28" spans="1:18" ht="12.75">
      <c r="A28" t="s">
        <v>77</v>
      </c>
      <c r="B28" s="42" t="s">
        <v>49</v>
      </c>
      <c r="C28" s="54"/>
      <c r="D28" s="54"/>
      <c r="E28" s="54"/>
      <c r="F28" s="51">
        <f t="shared" si="0"/>
      </c>
      <c r="G28" s="52"/>
      <c r="H28" s="51"/>
      <c r="I28" s="51">
        <f t="shared" si="1"/>
      </c>
      <c r="J28" s="53"/>
      <c r="K28" s="9">
        <f t="shared" si="2"/>
      </c>
      <c r="L28" s="8">
        <f t="shared" si="3"/>
      </c>
      <c r="M28" s="9">
        <f t="shared" si="4"/>
      </c>
      <c r="N28" s="21">
        <f t="shared" si="5"/>
      </c>
      <c r="O28" s="47"/>
      <c r="P28" s="47"/>
      <c r="Q28" s="58"/>
      <c r="R28" s="49"/>
    </row>
    <row r="29" spans="1:18" ht="12.75">
      <c r="A29" t="s">
        <v>77</v>
      </c>
      <c r="B29" s="42" t="s">
        <v>50</v>
      </c>
      <c r="C29" s="54"/>
      <c r="D29" s="54">
        <v>58</v>
      </c>
      <c r="E29" s="54"/>
      <c r="F29" s="51">
        <f t="shared" si="0"/>
        <v>0.04027777777777778</v>
      </c>
      <c r="G29" s="52" t="s">
        <v>57</v>
      </c>
      <c r="H29" s="51">
        <v>10000</v>
      </c>
      <c r="I29" s="51">
        <f t="shared" si="1"/>
        <v>0.004027777777777778</v>
      </c>
      <c r="J29" s="53"/>
      <c r="K29" s="9">
        <f t="shared" si="2"/>
        <v>0</v>
      </c>
      <c r="L29" s="8">
        <f t="shared" si="3"/>
        <v>5</v>
      </c>
      <c r="M29" s="9">
        <f t="shared" si="4"/>
        <v>48</v>
      </c>
      <c r="N29" s="21">
        <f t="shared" si="5"/>
        <v>10.344827586206895</v>
      </c>
      <c r="O29" s="47"/>
      <c r="P29" s="47"/>
      <c r="Q29" s="58"/>
      <c r="R29" s="49"/>
    </row>
    <row r="30" spans="1:18" ht="12.75">
      <c r="A30" t="s">
        <v>77</v>
      </c>
      <c r="B30" s="42" t="s">
        <v>51</v>
      </c>
      <c r="C30" s="54">
        <v>1</v>
      </c>
      <c r="D30" s="54">
        <v>7</v>
      </c>
      <c r="E30" s="54">
        <v>55</v>
      </c>
      <c r="F30" s="51">
        <f t="shared" si="0"/>
        <v>0.04716435185185185</v>
      </c>
      <c r="G30" s="52" t="s">
        <v>57</v>
      </c>
      <c r="H30" s="51">
        <v>14000</v>
      </c>
      <c r="I30" s="51">
        <f t="shared" si="1"/>
        <v>0.003368882275132275</v>
      </c>
      <c r="J30" s="53" t="s">
        <v>114</v>
      </c>
      <c r="K30" s="9">
        <f t="shared" si="2"/>
        <v>0</v>
      </c>
      <c r="L30" s="8">
        <f t="shared" si="3"/>
        <v>4</v>
      </c>
      <c r="M30" s="9">
        <f t="shared" si="4"/>
        <v>51</v>
      </c>
      <c r="N30" s="21">
        <f t="shared" si="5"/>
        <v>12.3680981595092</v>
      </c>
      <c r="O30" s="47"/>
      <c r="P30" s="47"/>
      <c r="Q30" s="58"/>
      <c r="R30" s="49" t="s">
        <v>113</v>
      </c>
    </row>
    <row r="31" spans="1:18" ht="12.75">
      <c r="A31" t="s">
        <v>77</v>
      </c>
      <c r="B31" s="42" t="s">
        <v>52</v>
      </c>
      <c r="C31" s="54"/>
      <c r="D31" s="54"/>
      <c r="E31" s="54"/>
      <c r="F31" s="51">
        <f t="shared" si="0"/>
      </c>
      <c r="G31" s="52"/>
      <c r="H31" s="51"/>
      <c r="I31" s="51">
        <f t="shared" si="1"/>
      </c>
      <c r="J31" s="53"/>
      <c r="K31" s="9">
        <f t="shared" si="2"/>
      </c>
      <c r="L31" s="8">
        <f t="shared" si="3"/>
      </c>
      <c r="M31" s="9">
        <f t="shared" si="4"/>
      </c>
      <c r="N31" s="21">
        <f t="shared" si="5"/>
      </c>
      <c r="O31" s="47"/>
      <c r="P31" s="47"/>
      <c r="Q31" s="58"/>
      <c r="R31" s="49"/>
    </row>
    <row r="32" spans="1:18" ht="12.75">
      <c r="A32" t="s">
        <v>77</v>
      </c>
      <c r="B32" s="42" t="s">
        <v>53</v>
      </c>
      <c r="C32" s="54"/>
      <c r="D32" s="54"/>
      <c r="E32" s="54"/>
      <c r="F32" s="51">
        <f t="shared" si="0"/>
      </c>
      <c r="G32" s="52"/>
      <c r="H32" s="51"/>
      <c r="I32" s="51">
        <f t="shared" si="1"/>
      </c>
      <c r="J32" s="53"/>
      <c r="K32" s="9">
        <f t="shared" si="2"/>
      </c>
      <c r="L32" s="8">
        <f t="shared" si="3"/>
      </c>
      <c r="M32" s="9">
        <f t="shared" si="4"/>
      </c>
      <c r="N32" s="21">
        <f t="shared" si="5"/>
      </c>
      <c r="O32" s="47"/>
      <c r="P32" s="47"/>
      <c r="Q32" s="58"/>
      <c r="R32" s="49"/>
    </row>
    <row r="34" ht="13.5" thickBot="1"/>
    <row r="35" spans="2:18" ht="13.5" thickBot="1">
      <c r="B35" s="41" t="s">
        <v>23</v>
      </c>
      <c r="C35" s="16">
        <f>HOUR(F35)</f>
        <v>9</v>
      </c>
      <c r="D35" s="16">
        <f>MINUTE(F35)</f>
        <v>12</v>
      </c>
      <c r="E35" s="17">
        <f>SECOND(F35)</f>
        <v>55</v>
      </c>
      <c r="F35" s="2">
        <f>SUMIF($G$3:$G$32,"x",F3:F32)</f>
        <v>0.3839699074074075</v>
      </c>
      <c r="G35" s="29">
        <f>COUNTIF(G3:G32,"x")</f>
        <v>10</v>
      </c>
      <c r="H35" s="2">
        <f>SUMIF($G$3:$G$32,"x",H3:H32)</f>
        <v>92500</v>
      </c>
      <c r="I35" s="2">
        <f>AVERAGE(I3:I33)</f>
        <v>0.004200262257302598</v>
      </c>
      <c r="K35" s="13">
        <f>IF(G35=0,"",HOUR(I35))</f>
        <v>0</v>
      </c>
      <c r="L35" s="14">
        <f>IF(G35=0,"",MINUTE(I35))</f>
        <v>6</v>
      </c>
      <c r="M35" s="14">
        <f>IF(G35=0,"",SECOND(I35))</f>
        <v>3</v>
      </c>
      <c r="N35" s="23">
        <f>IF(G35=0,"",($S$2*H35/F35)/1000)</f>
        <v>10.037678975131874</v>
      </c>
      <c r="O35" s="23"/>
      <c r="P35" s="23"/>
      <c r="Q35" s="60">
        <f>SUM(Q17:Q32)</f>
        <v>0</v>
      </c>
      <c r="R35" s="15" t="s">
        <v>10</v>
      </c>
    </row>
  </sheetData>
  <sheetProtection password="CAC3" sheet="1" objects="1" scenarios="1"/>
  <mergeCells count="2">
    <mergeCell ref="C1:E1"/>
    <mergeCell ref="K1:M1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pane xSplit="2" ySplit="2" topLeftCell="C17" activePane="bottomRight" state="frozen"/>
      <selection pane="topLeft" activeCell="N1" sqref="N1"/>
      <selection pane="topRight" activeCell="N1" sqref="N1"/>
      <selection pane="bottomLeft" activeCell="N1" sqref="N1"/>
      <selection pane="bottomRight" activeCell="S1" activeCellId="3" sqref="A1:A16384 F1:F16384 I1:I16384 S1:S16384"/>
    </sheetView>
  </sheetViews>
  <sheetFormatPr defaultColWidth="11.421875" defaultRowHeight="12.75"/>
  <cols>
    <col min="1" max="1" width="4.00390625" style="0" hidden="1" customWidth="1"/>
    <col min="2" max="2" width="5.00390625" style="40" bestFit="1" customWidth="1"/>
    <col min="3" max="3" width="2.28125" style="1" bestFit="1" customWidth="1"/>
    <col min="4" max="5" width="3.00390625" style="1" bestFit="1" customWidth="1"/>
    <col min="6" max="6" width="12.00390625" style="2" hidden="1" customWidth="1"/>
    <col min="7" max="7" width="7.28125" style="29" bestFit="1" customWidth="1"/>
    <col min="8" max="8" width="8.28125" style="2" bestFit="1" customWidth="1"/>
    <col min="9" max="9" width="12.8515625" style="2" hidden="1" customWidth="1"/>
    <col min="10" max="10" width="7.140625" style="25" bestFit="1" customWidth="1"/>
    <col min="11" max="11" width="2.28125" style="0" bestFit="1" customWidth="1"/>
    <col min="12" max="12" width="2.57421875" style="0" bestFit="1" customWidth="1"/>
    <col min="13" max="13" width="3.00390625" style="0" bestFit="1" customWidth="1"/>
    <col min="14" max="14" width="5.421875" style="22" bestFit="1" customWidth="1"/>
    <col min="15" max="15" width="5.00390625" style="22" bestFit="1" customWidth="1"/>
    <col min="16" max="16" width="5.00390625" style="22" customWidth="1"/>
    <col min="17" max="17" width="4.8515625" style="59" bestFit="1" customWidth="1"/>
    <col min="18" max="18" width="11.7109375" style="0" bestFit="1" customWidth="1"/>
    <col min="19" max="19" width="12.00390625" style="1" hidden="1" customWidth="1"/>
    <col min="20" max="16384" width="2.8515625" style="0" customWidth="1"/>
  </cols>
  <sheetData>
    <row r="1" spans="2:19" ht="13.5" thickBot="1">
      <c r="B1" s="39"/>
      <c r="C1" s="106" t="s">
        <v>0</v>
      </c>
      <c r="D1" s="107"/>
      <c r="E1" s="108"/>
      <c r="F1" s="3"/>
      <c r="G1" s="3"/>
      <c r="H1" s="18"/>
      <c r="I1" s="4"/>
      <c r="J1" s="45"/>
      <c r="K1" s="109" t="s">
        <v>8</v>
      </c>
      <c r="L1" s="110"/>
      <c r="M1" s="111"/>
      <c r="N1" s="19" t="s">
        <v>13</v>
      </c>
      <c r="O1" s="19"/>
      <c r="P1" s="19"/>
      <c r="Q1" s="56"/>
      <c r="R1" s="6"/>
      <c r="S1" s="1" t="s">
        <v>12</v>
      </c>
    </row>
    <row r="2" spans="2:19" ht="26.25" thickBot="1">
      <c r="B2" s="24" t="s">
        <v>55</v>
      </c>
      <c r="C2" s="10" t="s">
        <v>6</v>
      </c>
      <c r="D2" s="10" t="s">
        <v>7</v>
      </c>
      <c r="E2" s="10" t="s">
        <v>5</v>
      </c>
      <c r="F2" s="5" t="s">
        <v>3</v>
      </c>
      <c r="G2" s="43" t="s">
        <v>56</v>
      </c>
      <c r="H2" s="44" t="s">
        <v>58</v>
      </c>
      <c r="I2" s="5" t="s">
        <v>4</v>
      </c>
      <c r="J2" s="46" t="s">
        <v>2</v>
      </c>
      <c r="K2" s="11" t="s">
        <v>6</v>
      </c>
      <c r="L2" s="12" t="s">
        <v>7</v>
      </c>
      <c r="M2" s="12" t="s">
        <v>5</v>
      </c>
      <c r="N2" s="20"/>
      <c r="O2" s="55" t="s">
        <v>59</v>
      </c>
      <c r="P2" s="55" t="s">
        <v>60</v>
      </c>
      <c r="Q2" s="57" t="s">
        <v>71</v>
      </c>
      <c r="R2" s="7" t="s">
        <v>9</v>
      </c>
      <c r="S2" s="2">
        <f>TIME(1,0,0)</f>
        <v>0.041666666666666664</v>
      </c>
    </row>
    <row r="3" spans="1:18" ht="12.75">
      <c r="A3" t="s">
        <v>85</v>
      </c>
      <c r="B3" s="42" t="s">
        <v>24</v>
      </c>
      <c r="C3" s="50"/>
      <c r="D3" s="50"/>
      <c r="E3" s="50"/>
      <c r="F3" s="51">
        <f aca="true" t="shared" si="0" ref="F3:F33">IF(G3="x",TIME(C3,D3,E3),"")</f>
      </c>
      <c r="G3" s="52"/>
      <c r="H3" s="51"/>
      <c r="I3" s="51">
        <f aca="true" t="shared" si="1" ref="I3:I33">IF(G3="x",F3*1000/H3,"")</f>
      </c>
      <c r="J3" s="53"/>
      <c r="K3" s="9">
        <f aca="true" t="shared" si="2" ref="K3:K33">IF(G3="x",HOUR(I3),"")</f>
      </c>
      <c r="L3" s="8">
        <f aca="true" t="shared" si="3" ref="L3:L33">IF(G3="x",MINUTE(I3),"")</f>
      </c>
      <c r="M3" s="9">
        <f aca="true" t="shared" si="4" ref="M3:M33">IF(G3="x",SECOND(I3),"")</f>
      </c>
      <c r="N3" s="21">
        <f aca="true" t="shared" si="5" ref="N3:N33">IF(G3="x",($S$2*H3/F3)/1000,"")</f>
      </c>
      <c r="O3" s="47"/>
      <c r="P3" s="47"/>
      <c r="Q3" s="58"/>
      <c r="R3" s="48"/>
    </row>
    <row r="4" spans="1:18" ht="12.75">
      <c r="A4" t="s">
        <v>85</v>
      </c>
      <c r="B4" s="42" t="s">
        <v>25</v>
      </c>
      <c r="C4" s="54"/>
      <c r="D4" s="54"/>
      <c r="E4" s="54"/>
      <c r="F4" s="51">
        <f t="shared" si="0"/>
      </c>
      <c r="G4" s="52"/>
      <c r="H4" s="51"/>
      <c r="I4" s="51">
        <f t="shared" si="1"/>
      </c>
      <c r="J4" s="53"/>
      <c r="K4" s="9">
        <f t="shared" si="2"/>
      </c>
      <c r="L4" s="8">
        <f t="shared" si="3"/>
      </c>
      <c r="M4" s="9">
        <f t="shared" si="4"/>
      </c>
      <c r="N4" s="21">
        <f t="shared" si="5"/>
      </c>
      <c r="O4" s="47"/>
      <c r="P4" s="47"/>
      <c r="Q4" s="58"/>
      <c r="R4" s="49"/>
    </row>
    <row r="5" spans="1:18" ht="12.75">
      <c r="A5" t="s">
        <v>85</v>
      </c>
      <c r="B5" s="42" t="s">
        <v>26</v>
      </c>
      <c r="C5" s="54"/>
      <c r="D5" s="54"/>
      <c r="E5" s="54"/>
      <c r="F5" s="51">
        <f t="shared" si="0"/>
      </c>
      <c r="G5" s="52"/>
      <c r="H5" s="51"/>
      <c r="I5" s="51">
        <f t="shared" si="1"/>
      </c>
      <c r="J5" s="53"/>
      <c r="K5" s="9">
        <f t="shared" si="2"/>
      </c>
      <c r="L5" s="8">
        <f t="shared" si="3"/>
      </c>
      <c r="M5" s="9">
        <f t="shared" si="4"/>
      </c>
      <c r="N5" s="21">
        <f t="shared" si="5"/>
      </c>
      <c r="O5" s="47"/>
      <c r="P5" s="47"/>
      <c r="Q5" s="58"/>
      <c r="R5" s="49"/>
    </row>
    <row r="6" spans="1:18" ht="12.75">
      <c r="A6" t="s">
        <v>85</v>
      </c>
      <c r="B6" s="42" t="s">
        <v>27</v>
      </c>
      <c r="C6" s="54"/>
      <c r="D6" s="54"/>
      <c r="E6" s="54"/>
      <c r="F6" s="51">
        <f t="shared" si="0"/>
      </c>
      <c r="G6" s="52"/>
      <c r="H6" s="51"/>
      <c r="I6" s="51">
        <f t="shared" si="1"/>
      </c>
      <c r="J6" s="53"/>
      <c r="K6" s="9">
        <f t="shared" si="2"/>
      </c>
      <c r="L6" s="8">
        <f t="shared" si="3"/>
      </c>
      <c r="M6" s="9">
        <f t="shared" si="4"/>
      </c>
      <c r="N6" s="21">
        <f t="shared" si="5"/>
      </c>
      <c r="O6" s="47"/>
      <c r="P6" s="47"/>
      <c r="Q6" s="58"/>
      <c r="R6" s="49"/>
    </row>
    <row r="7" spans="1:18" ht="12.75">
      <c r="A7" t="s">
        <v>85</v>
      </c>
      <c r="B7" s="42" t="s">
        <v>28</v>
      </c>
      <c r="C7" s="54"/>
      <c r="D7" s="54"/>
      <c r="E7" s="54"/>
      <c r="F7" s="51">
        <f t="shared" si="0"/>
      </c>
      <c r="G7" s="52"/>
      <c r="H7" s="51"/>
      <c r="I7" s="51">
        <f t="shared" si="1"/>
      </c>
      <c r="J7" s="53"/>
      <c r="K7" s="9">
        <f t="shared" si="2"/>
      </c>
      <c r="L7" s="8">
        <f t="shared" si="3"/>
      </c>
      <c r="M7" s="9">
        <f t="shared" si="4"/>
      </c>
      <c r="N7" s="21">
        <f t="shared" si="5"/>
      </c>
      <c r="O7" s="47"/>
      <c r="P7" s="47"/>
      <c r="Q7" s="58"/>
      <c r="R7" s="49"/>
    </row>
    <row r="8" spans="1:18" ht="12.75">
      <c r="A8" t="s">
        <v>85</v>
      </c>
      <c r="B8" s="42" t="s">
        <v>29</v>
      </c>
      <c r="C8" s="54"/>
      <c r="D8" s="54"/>
      <c r="E8" s="54"/>
      <c r="F8" s="51">
        <f t="shared" si="0"/>
      </c>
      <c r="G8" s="52"/>
      <c r="H8" s="51"/>
      <c r="I8" s="51">
        <f t="shared" si="1"/>
      </c>
      <c r="J8" s="53"/>
      <c r="K8" s="9">
        <f t="shared" si="2"/>
      </c>
      <c r="L8" s="8">
        <f t="shared" si="3"/>
      </c>
      <c r="M8" s="9">
        <f t="shared" si="4"/>
      </c>
      <c r="N8" s="21">
        <f t="shared" si="5"/>
      </c>
      <c r="O8" s="47"/>
      <c r="P8" s="47"/>
      <c r="Q8" s="58"/>
      <c r="R8" s="49"/>
    </row>
    <row r="9" spans="1:18" ht="12.75">
      <c r="A9" t="s">
        <v>85</v>
      </c>
      <c r="B9" s="42" t="s">
        <v>30</v>
      </c>
      <c r="C9" s="54"/>
      <c r="D9" s="54"/>
      <c r="E9" s="54"/>
      <c r="F9" s="51">
        <f t="shared" si="0"/>
      </c>
      <c r="G9" s="52"/>
      <c r="H9" s="51"/>
      <c r="I9" s="51">
        <f t="shared" si="1"/>
      </c>
      <c r="J9" s="53"/>
      <c r="K9" s="9">
        <f t="shared" si="2"/>
      </c>
      <c r="L9" s="8">
        <f t="shared" si="3"/>
      </c>
      <c r="M9" s="9">
        <f t="shared" si="4"/>
      </c>
      <c r="N9" s="21">
        <f t="shared" si="5"/>
      </c>
      <c r="O9" s="47"/>
      <c r="P9" s="47"/>
      <c r="Q9" s="58"/>
      <c r="R9" s="49"/>
    </row>
    <row r="10" spans="1:18" ht="12.75">
      <c r="A10" t="s">
        <v>85</v>
      </c>
      <c r="B10" s="42" t="s">
        <v>31</v>
      </c>
      <c r="C10" s="54"/>
      <c r="D10" s="54"/>
      <c r="E10" s="54"/>
      <c r="F10" s="51">
        <f t="shared" si="0"/>
      </c>
      <c r="G10" s="52"/>
      <c r="H10" s="51"/>
      <c r="I10" s="51">
        <f t="shared" si="1"/>
      </c>
      <c r="J10" s="53"/>
      <c r="K10" s="9">
        <f t="shared" si="2"/>
      </c>
      <c r="L10" s="8">
        <f t="shared" si="3"/>
      </c>
      <c r="M10" s="9">
        <f t="shared" si="4"/>
      </c>
      <c r="N10" s="21">
        <f t="shared" si="5"/>
      </c>
      <c r="O10" s="47"/>
      <c r="P10" s="47"/>
      <c r="Q10" s="58"/>
      <c r="R10" s="49"/>
    </row>
    <row r="11" spans="1:18" ht="12.75">
      <c r="A11" t="s">
        <v>85</v>
      </c>
      <c r="B11" s="42" t="s">
        <v>32</v>
      </c>
      <c r="C11" s="54"/>
      <c r="D11" s="54"/>
      <c r="E11" s="54"/>
      <c r="F11" s="51">
        <f t="shared" si="0"/>
      </c>
      <c r="G11" s="52"/>
      <c r="H11" s="51"/>
      <c r="I11" s="51">
        <f t="shared" si="1"/>
      </c>
      <c r="J11" s="53"/>
      <c r="K11" s="9">
        <f t="shared" si="2"/>
      </c>
      <c r="L11" s="8">
        <f t="shared" si="3"/>
      </c>
      <c r="M11" s="9">
        <f t="shared" si="4"/>
      </c>
      <c r="N11" s="21">
        <f t="shared" si="5"/>
      </c>
      <c r="O11" s="47"/>
      <c r="P11" s="47"/>
      <c r="Q11" s="58"/>
      <c r="R11" s="49"/>
    </row>
    <row r="12" spans="1:18" ht="12.75">
      <c r="A12" t="s">
        <v>85</v>
      </c>
      <c r="B12" s="42" t="s">
        <v>33</v>
      </c>
      <c r="C12" s="54"/>
      <c r="D12" s="54"/>
      <c r="E12" s="54"/>
      <c r="F12" s="51">
        <f t="shared" si="0"/>
      </c>
      <c r="G12" s="52"/>
      <c r="H12" s="51"/>
      <c r="I12" s="51">
        <f t="shared" si="1"/>
      </c>
      <c r="J12" s="53"/>
      <c r="K12" s="9">
        <f t="shared" si="2"/>
      </c>
      <c r="L12" s="8">
        <f t="shared" si="3"/>
      </c>
      <c r="M12" s="9">
        <f t="shared" si="4"/>
      </c>
      <c r="N12" s="21">
        <f t="shared" si="5"/>
      </c>
      <c r="O12" s="47"/>
      <c r="P12" s="47"/>
      <c r="Q12" s="58"/>
      <c r="R12" s="49"/>
    </row>
    <row r="13" spans="1:18" ht="12.75">
      <c r="A13" t="s">
        <v>85</v>
      </c>
      <c r="B13" s="42" t="s">
        <v>34</v>
      </c>
      <c r="C13" s="54"/>
      <c r="D13" s="54">
        <v>56</v>
      </c>
      <c r="E13" s="54"/>
      <c r="F13" s="51">
        <f t="shared" si="0"/>
        <v>0.03888888888888889</v>
      </c>
      <c r="G13" s="52" t="s">
        <v>57</v>
      </c>
      <c r="H13" s="51">
        <v>10000</v>
      </c>
      <c r="I13" s="51">
        <f t="shared" si="1"/>
        <v>0.003888888888888889</v>
      </c>
      <c r="J13" s="53"/>
      <c r="K13" s="9">
        <f t="shared" si="2"/>
        <v>0</v>
      </c>
      <c r="L13" s="8">
        <f t="shared" si="3"/>
        <v>5</v>
      </c>
      <c r="M13" s="9">
        <f t="shared" si="4"/>
        <v>36</v>
      </c>
      <c r="N13" s="21">
        <f t="shared" si="5"/>
        <v>10.714285714285714</v>
      </c>
      <c r="O13" s="47"/>
      <c r="P13" s="47"/>
      <c r="Q13" s="58"/>
      <c r="R13" s="49"/>
    </row>
    <row r="14" spans="1:18" ht="12.75">
      <c r="A14" t="s">
        <v>85</v>
      </c>
      <c r="B14" s="42" t="s">
        <v>35</v>
      </c>
      <c r="C14" s="54"/>
      <c r="D14" s="54"/>
      <c r="E14" s="54"/>
      <c r="F14" s="51">
        <f t="shared" si="0"/>
      </c>
      <c r="G14" s="52"/>
      <c r="H14" s="51"/>
      <c r="I14" s="51">
        <f t="shared" si="1"/>
      </c>
      <c r="J14" s="53"/>
      <c r="K14" s="9">
        <f t="shared" si="2"/>
      </c>
      <c r="L14" s="8">
        <f t="shared" si="3"/>
      </c>
      <c r="M14" s="9">
        <f t="shared" si="4"/>
      </c>
      <c r="N14" s="21">
        <f t="shared" si="5"/>
      </c>
      <c r="O14" s="47"/>
      <c r="P14" s="47"/>
      <c r="Q14" s="58"/>
      <c r="R14" s="49"/>
    </row>
    <row r="15" spans="1:18" ht="12.75">
      <c r="A15" t="s">
        <v>85</v>
      </c>
      <c r="B15" s="42" t="s">
        <v>36</v>
      </c>
      <c r="C15" s="54"/>
      <c r="D15" s="54">
        <v>55</v>
      </c>
      <c r="E15" s="54">
        <v>30</v>
      </c>
      <c r="F15" s="51">
        <f t="shared" si="0"/>
        <v>0.03854166666666667</v>
      </c>
      <c r="G15" s="52" t="s">
        <v>57</v>
      </c>
      <c r="H15" s="51">
        <v>10000</v>
      </c>
      <c r="I15" s="51">
        <f t="shared" si="1"/>
        <v>0.003854166666666667</v>
      </c>
      <c r="J15" s="53"/>
      <c r="K15" s="9">
        <f t="shared" si="2"/>
        <v>0</v>
      </c>
      <c r="L15" s="8">
        <f t="shared" si="3"/>
        <v>5</v>
      </c>
      <c r="M15" s="9">
        <f t="shared" si="4"/>
        <v>33</v>
      </c>
      <c r="N15" s="21">
        <f t="shared" si="5"/>
        <v>10.81081081081081</v>
      </c>
      <c r="O15" s="47"/>
      <c r="P15" s="47"/>
      <c r="Q15" s="58"/>
      <c r="R15" s="49"/>
    </row>
    <row r="16" spans="1:18" ht="12.75">
      <c r="A16" t="s">
        <v>85</v>
      </c>
      <c r="B16" s="42" t="s">
        <v>37</v>
      </c>
      <c r="C16" s="54"/>
      <c r="D16" s="54"/>
      <c r="E16" s="54"/>
      <c r="F16" s="51">
        <f t="shared" si="0"/>
      </c>
      <c r="G16" s="52"/>
      <c r="H16" s="51"/>
      <c r="I16" s="51">
        <f t="shared" si="1"/>
      </c>
      <c r="J16" s="53"/>
      <c r="K16" s="9">
        <f t="shared" si="2"/>
      </c>
      <c r="L16" s="8">
        <f t="shared" si="3"/>
      </c>
      <c r="M16" s="9">
        <f t="shared" si="4"/>
      </c>
      <c r="N16" s="21">
        <f t="shared" si="5"/>
      </c>
      <c r="O16" s="47"/>
      <c r="P16" s="47"/>
      <c r="Q16" s="58"/>
      <c r="R16" s="49"/>
    </row>
    <row r="17" spans="1:18" ht="12.75">
      <c r="A17" t="s">
        <v>85</v>
      </c>
      <c r="B17" s="42" t="s">
        <v>38</v>
      </c>
      <c r="C17" s="54"/>
      <c r="D17" s="54"/>
      <c r="E17" s="54"/>
      <c r="F17" s="51">
        <f t="shared" si="0"/>
      </c>
      <c r="G17" s="52"/>
      <c r="H17" s="51"/>
      <c r="I17" s="51">
        <f t="shared" si="1"/>
      </c>
      <c r="J17" s="53"/>
      <c r="K17" s="9">
        <f t="shared" si="2"/>
      </c>
      <c r="L17" s="8">
        <f t="shared" si="3"/>
      </c>
      <c r="M17" s="9">
        <f t="shared" si="4"/>
      </c>
      <c r="N17" s="21">
        <f t="shared" si="5"/>
      </c>
      <c r="O17" s="47"/>
      <c r="P17" s="47"/>
      <c r="Q17" s="58"/>
      <c r="R17" s="49"/>
    </row>
    <row r="18" spans="1:18" ht="12.75">
      <c r="A18" t="s">
        <v>85</v>
      </c>
      <c r="B18" s="42" t="s">
        <v>39</v>
      </c>
      <c r="C18" s="54"/>
      <c r="D18" s="54"/>
      <c r="E18" s="54"/>
      <c r="F18" s="51">
        <f t="shared" si="0"/>
      </c>
      <c r="G18" s="52"/>
      <c r="H18" s="51"/>
      <c r="I18" s="51">
        <f t="shared" si="1"/>
      </c>
      <c r="J18" s="53"/>
      <c r="K18" s="9">
        <f t="shared" si="2"/>
      </c>
      <c r="L18" s="8">
        <f t="shared" si="3"/>
      </c>
      <c r="M18" s="9">
        <f t="shared" si="4"/>
      </c>
      <c r="N18" s="21">
        <f t="shared" si="5"/>
      </c>
      <c r="O18" s="47"/>
      <c r="P18" s="47"/>
      <c r="Q18" s="58"/>
      <c r="R18" s="49"/>
    </row>
    <row r="19" spans="1:18" ht="12.75">
      <c r="A19" t="s">
        <v>85</v>
      </c>
      <c r="B19" s="42" t="s">
        <v>40</v>
      </c>
      <c r="C19" s="54"/>
      <c r="D19" s="54"/>
      <c r="E19" s="54"/>
      <c r="F19" s="51">
        <f t="shared" si="0"/>
      </c>
      <c r="G19" s="52"/>
      <c r="H19" s="51"/>
      <c r="I19" s="51">
        <f t="shared" si="1"/>
      </c>
      <c r="J19" s="53"/>
      <c r="K19" s="9">
        <f t="shared" si="2"/>
      </c>
      <c r="L19" s="8">
        <f t="shared" si="3"/>
      </c>
      <c r="M19" s="9">
        <f t="shared" si="4"/>
      </c>
      <c r="N19" s="21">
        <f t="shared" si="5"/>
      </c>
      <c r="O19" s="47"/>
      <c r="P19" s="47"/>
      <c r="Q19" s="58"/>
      <c r="R19" s="49"/>
    </row>
    <row r="20" spans="1:18" ht="12.75">
      <c r="A20" t="s">
        <v>85</v>
      </c>
      <c r="B20" s="42" t="s">
        <v>41</v>
      </c>
      <c r="C20" s="54"/>
      <c r="D20" s="54">
        <v>56</v>
      </c>
      <c r="E20" s="54"/>
      <c r="F20" s="51">
        <f t="shared" si="0"/>
        <v>0.03888888888888889</v>
      </c>
      <c r="G20" s="52" t="s">
        <v>57</v>
      </c>
      <c r="H20" s="51">
        <v>10000</v>
      </c>
      <c r="I20" s="51">
        <f t="shared" si="1"/>
        <v>0.003888888888888889</v>
      </c>
      <c r="J20" s="53"/>
      <c r="K20" s="9">
        <f t="shared" si="2"/>
        <v>0</v>
      </c>
      <c r="L20" s="8">
        <f t="shared" si="3"/>
        <v>5</v>
      </c>
      <c r="M20" s="9">
        <f t="shared" si="4"/>
        <v>36</v>
      </c>
      <c r="N20" s="21">
        <f t="shared" si="5"/>
        <v>10.714285714285714</v>
      </c>
      <c r="O20" s="47"/>
      <c r="P20" s="47"/>
      <c r="Q20" s="58"/>
      <c r="R20" s="49"/>
    </row>
    <row r="21" spans="1:18" ht="12.75">
      <c r="A21" t="s">
        <v>85</v>
      </c>
      <c r="B21" s="42" t="s">
        <v>42</v>
      </c>
      <c r="C21" s="54"/>
      <c r="D21" s="54"/>
      <c r="E21" s="54"/>
      <c r="F21" s="51">
        <f t="shared" si="0"/>
      </c>
      <c r="G21" s="52"/>
      <c r="H21" s="51"/>
      <c r="I21" s="51">
        <f t="shared" si="1"/>
      </c>
      <c r="J21" s="53"/>
      <c r="K21" s="9">
        <f t="shared" si="2"/>
      </c>
      <c r="L21" s="8">
        <f t="shared" si="3"/>
      </c>
      <c r="M21" s="9">
        <f t="shared" si="4"/>
      </c>
      <c r="N21" s="21">
        <f t="shared" si="5"/>
      </c>
      <c r="O21" s="47"/>
      <c r="P21" s="47"/>
      <c r="Q21" s="58"/>
      <c r="R21" s="49"/>
    </row>
    <row r="22" spans="1:18" ht="12.75">
      <c r="A22" t="s">
        <v>85</v>
      </c>
      <c r="B22" s="42" t="s">
        <v>43</v>
      </c>
      <c r="C22" s="54"/>
      <c r="D22" s="54"/>
      <c r="E22" s="54"/>
      <c r="F22" s="51">
        <f t="shared" si="0"/>
      </c>
      <c r="G22" s="52"/>
      <c r="H22" s="51"/>
      <c r="I22" s="51">
        <f t="shared" si="1"/>
      </c>
      <c r="J22" s="53"/>
      <c r="K22" s="9">
        <f t="shared" si="2"/>
      </c>
      <c r="L22" s="8">
        <f t="shared" si="3"/>
      </c>
      <c r="M22" s="9">
        <f t="shared" si="4"/>
      </c>
      <c r="N22" s="21">
        <f t="shared" si="5"/>
      </c>
      <c r="O22" s="47"/>
      <c r="P22" s="47"/>
      <c r="Q22" s="58"/>
      <c r="R22" s="49"/>
    </row>
    <row r="23" spans="1:18" ht="12.75">
      <c r="A23" t="s">
        <v>85</v>
      </c>
      <c r="B23" s="42" t="s">
        <v>44</v>
      </c>
      <c r="C23" s="54"/>
      <c r="D23" s="54"/>
      <c r="E23" s="54"/>
      <c r="F23" s="51">
        <f t="shared" si="0"/>
      </c>
      <c r="G23" s="52"/>
      <c r="H23" s="51"/>
      <c r="I23" s="51">
        <f t="shared" si="1"/>
      </c>
      <c r="J23" s="53"/>
      <c r="K23" s="9">
        <f t="shared" si="2"/>
      </c>
      <c r="L23" s="8">
        <f t="shared" si="3"/>
      </c>
      <c r="M23" s="9">
        <f t="shared" si="4"/>
      </c>
      <c r="N23" s="21">
        <f t="shared" si="5"/>
      </c>
      <c r="O23" s="47"/>
      <c r="P23" s="47"/>
      <c r="Q23" s="58"/>
      <c r="R23" s="49"/>
    </row>
    <row r="24" spans="1:18" ht="12.75">
      <c r="A24" t="s">
        <v>85</v>
      </c>
      <c r="B24" s="42" t="s">
        <v>45</v>
      </c>
      <c r="C24" s="54"/>
      <c r="D24" s="54"/>
      <c r="E24" s="54"/>
      <c r="F24" s="51">
        <f t="shared" si="0"/>
      </c>
      <c r="G24" s="52"/>
      <c r="H24" s="51"/>
      <c r="I24" s="51">
        <f t="shared" si="1"/>
      </c>
      <c r="J24" s="53"/>
      <c r="K24" s="9">
        <f t="shared" si="2"/>
      </c>
      <c r="L24" s="8">
        <f t="shared" si="3"/>
      </c>
      <c r="M24" s="9">
        <f t="shared" si="4"/>
      </c>
      <c r="N24" s="21">
        <f t="shared" si="5"/>
      </c>
      <c r="O24" s="47"/>
      <c r="P24" s="47"/>
      <c r="Q24" s="58"/>
      <c r="R24" s="49"/>
    </row>
    <row r="25" spans="1:18" ht="12.75">
      <c r="A25" t="s">
        <v>85</v>
      </c>
      <c r="B25" s="42" t="s">
        <v>46</v>
      </c>
      <c r="C25" s="54"/>
      <c r="D25" s="54"/>
      <c r="E25" s="54"/>
      <c r="F25" s="51">
        <f t="shared" si="0"/>
      </c>
      <c r="G25" s="52"/>
      <c r="H25" s="51"/>
      <c r="I25" s="51">
        <f t="shared" si="1"/>
      </c>
      <c r="J25" s="53"/>
      <c r="K25" s="9">
        <f t="shared" si="2"/>
      </c>
      <c r="L25" s="8">
        <f t="shared" si="3"/>
      </c>
      <c r="M25" s="9">
        <f t="shared" si="4"/>
      </c>
      <c r="N25" s="21">
        <f t="shared" si="5"/>
      </c>
      <c r="O25" s="47"/>
      <c r="P25" s="47"/>
      <c r="Q25" s="58"/>
      <c r="R25" s="49"/>
    </row>
    <row r="26" spans="1:18" ht="12.75">
      <c r="A26" t="s">
        <v>85</v>
      </c>
      <c r="B26" s="42" t="s">
        <v>47</v>
      </c>
      <c r="C26" s="54"/>
      <c r="D26" s="54"/>
      <c r="E26" s="54"/>
      <c r="F26" s="51">
        <f t="shared" si="0"/>
      </c>
      <c r="G26" s="52"/>
      <c r="H26" s="51"/>
      <c r="I26" s="51">
        <f t="shared" si="1"/>
      </c>
      <c r="J26" s="53"/>
      <c r="K26" s="9">
        <f t="shared" si="2"/>
      </c>
      <c r="L26" s="8">
        <f t="shared" si="3"/>
      </c>
      <c r="M26" s="9">
        <f t="shared" si="4"/>
      </c>
      <c r="N26" s="21">
        <f t="shared" si="5"/>
      </c>
      <c r="O26" s="47"/>
      <c r="P26" s="47"/>
      <c r="Q26" s="58"/>
      <c r="R26" s="49"/>
    </row>
    <row r="27" spans="1:18" ht="12.75">
      <c r="A27" t="s">
        <v>85</v>
      </c>
      <c r="B27" s="42" t="s">
        <v>48</v>
      </c>
      <c r="C27" s="54"/>
      <c r="D27" s="54">
        <v>50</v>
      </c>
      <c r="E27" s="54"/>
      <c r="F27" s="51">
        <f t="shared" si="0"/>
        <v>0.034722222222222224</v>
      </c>
      <c r="G27" s="52" t="s">
        <v>57</v>
      </c>
      <c r="H27" s="51">
        <v>9000</v>
      </c>
      <c r="I27" s="51">
        <f t="shared" si="1"/>
        <v>0.0038580246913580245</v>
      </c>
      <c r="J27" s="53"/>
      <c r="K27" s="9">
        <f t="shared" si="2"/>
        <v>0</v>
      </c>
      <c r="L27" s="8">
        <f t="shared" si="3"/>
        <v>5</v>
      </c>
      <c r="M27" s="9">
        <f t="shared" si="4"/>
        <v>33</v>
      </c>
      <c r="N27" s="21">
        <f t="shared" si="5"/>
        <v>10.8</v>
      </c>
      <c r="O27" s="47"/>
      <c r="P27" s="47"/>
      <c r="Q27" s="58"/>
      <c r="R27" s="49"/>
    </row>
    <row r="28" spans="1:18" ht="12.75">
      <c r="A28" t="s">
        <v>85</v>
      </c>
      <c r="B28" s="42" t="s">
        <v>49</v>
      </c>
      <c r="C28" s="54"/>
      <c r="D28" s="54"/>
      <c r="E28" s="54"/>
      <c r="F28" s="51">
        <f t="shared" si="0"/>
      </c>
      <c r="G28" s="52"/>
      <c r="H28" s="51"/>
      <c r="I28" s="51">
        <f t="shared" si="1"/>
      </c>
      <c r="J28" s="53"/>
      <c r="K28" s="9">
        <f t="shared" si="2"/>
      </c>
      <c r="L28" s="8">
        <f t="shared" si="3"/>
      </c>
      <c r="M28" s="9">
        <f t="shared" si="4"/>
      </c>
      <c r="N28" s="21">
        <f t="shared" si="5"/>
      </c>
      <c r="O28" s="47"/>
      <c r="P28" s="47"/>
      <c r="Q28" s="58"/>
      <c r="R28" s="49"/>
    </row>
    <row r="29" spans="1:18" ht="12.75">
      <c r="A29" t="s">
        <v>85</v>
      </c>
      <c r="B29" s="42" t="s">
        <v>50</v>
      </c>
      <c r="C29" s="54">
        <v>1</v>
      </c>
      <c r="D29" s="54">
        <v>5</v>
      </c>
      <c r="E29" s="54"/>
      <c r="F29" s="51">
        <f t="shared" si="0"/>
        <v>0.04513888888888889</v>
      </c>
      <c r="G29" s="52" t="s">
        <v>57</v>
      </c>
      <c r="H29" s="51">
        <v>11000</v>
      </c>
      <c r="I29" s="51">
        <f t="shared" si="1"/>
        <v>0.004103535353535353</v>
      </c>
      <c r="J29" s="53"/>
      <c r="K29" s="9">
        <f t="shared" si="2"/>
        <v>0</v>
      </c>
      <c r="L29" s="8">
        <f t="shared" si="3"/>
        <v>5</v>
      </c>
      <c r="M29" s="9">
        <f t="shared" si="4"/>
        <v>55</v>
      </c>
      <c r="N29" s="21">
        <f t="shared" si="5"/>
        <v>10.153846153846155</v>
      </c>
      <c r="O29" s="47"/>
      <c r="P29" s="47"/>
      <c r="Q29" s="58"/>
      <c r="R29" s="49"/>
    </row>
    <row r="30" spans="1:18" ht="12.75">
      <c r="A30" t="s">
        <v>85</v>
      </c>
      <c r="B30" s="42" t="s">
        <v>51</v>
      </c>
      <c r="C30" s="54"/>
      <c r="D30" s="54"/>
      <c r="E30" s="54"/>
      <c r="F30" s="51">
        <f t="shared" si="0"/>
      </c>
      <c r="G30" s="52"/>
      <c r="H30" s="51"/>
      <c r="I30" s="51">
        <f t="shared" si="1"/>
      </c>
      <c r="J30" s="53"/>
      <c r="K30" s="9">
        <f t="shared" si="2"/>
      </c>
      <c r="L30" s="8">
        <f t="shared" si="3"/>
      </c>
      <c r="M30" s="9">
        <f t="shared" si="4"/>
      </c>
      <c r="N30" s="21">
        <f t="shared" si="5"/>
      </c>
      <c r="O30" s="47"/>
      <c r="P30" s="47"/>
      <c r="Q30" s="58"/>
      <c r="R30" s="49"/>
    </row>
    <row r="31" spans="1:18" ht="12.75">
      <c r="A31" t="s">
        <v>85</v>
      </c>
      <c r="B31" s="42" t="s">
        <v>52</v>
      </c>
      <c r="C31" s="54"/>
      <c r="D31" s="54"/>
      <c r="E31" s="54"/>
      <c r="F31" s="51">
        <f t="shared" si="0"/>
      </c>
      <c r="G31" s="52"/>
      <c r="H31" s="51"/>
      <c r="I31" s="51">
        <f t="shared" si="1"/>
      </c>
      <c r="J31" s="53"/>
      <c r="K31" s="9">
        <f t="shared" si="2"/>
      </c>
      <c r="L31" s="8">
        <f t="shared" si="3"/>
      </c>
      <c r="M31" s="9">
        <f t="shared" si="4"/>
      </c>
      <c r="N31" s="21">
        <f t="shared" si="5"/>
      </c>
      <c r="O31" s="47"/>
      <c r="P31" s="47"/>
      <c r="Q31" s="58"/>
      <c r="R31" s="49"/>
    </row>
    <row r="32" spans="1:18" ht="12.75">
      <c r="A32" t="s">
        <v>85</v>
      </c>
      <c r="B32" s="42" t="s">
        <v>53</v>
      </c>
      <c r="C32" s="54"/>
      <c r="D32" s="54"/>
      <c r="E32" s="54"/>
      <c r="F32" s="51">
        <f t="shared" si="0"/>
      </c>
      <c r="G32" s="52"/>
      <c r="H32" s="51"/>
      <c r="I32" s="51">
        <f t="shared" si="1"/>
      </c>
      <c r="J32" s="53"/>
      <c r="K32" s="9">
        <f t="shared" si="2"/>
      </c>
      <c r="L32" s="8">
        <f t="shared" si="3"/>
      </c>
      <c r="M32" s="9">
        <f t="shared" si="4"/>
      </c>
      <c r="N32" s="21">
        <f t="shared" si="5"/>
      </c>
      <c r="O32" s="47"/>
      <c r="P32" s="47"/>
      <c r="Q32" s="58"/>
      <c r="R32" s="49"/>
    </row>
    <row r="33" spans="1:18" ht="12.75">
      <c r="A33" t="s">
        <v>85</v>
      </c>
      <c r="B33" s="42" t="s">
        <v>54</v>
      </c>
      <c r="C33" s="54"/>
      <c r="D33" s="54">
        <v>50</v>
      </c>
      <c r="E33" s="54">
        <v>30</v>
      </c>
      <c r="F33" s="51">
        <f t="shared" si="0"/>
        <v>0.035069444444444445</v>
      </c>
      <c r="G33" s="52" t="s">
        <v>57</v>
      </c>
      <c r="H33" s="51">
        <v>9000</v>
      </c>
      <c r="I33" s="51">
        <f t="shared" si="1"/>
        <v>0.0038966049382716046</v>
      </c>
      <c r="J33" s="53"/>
      <c r="K33" s="9">
        <f t="shared" si="2"/>
        <v>0</v>
      </c>
      <c r="L33" s="8">
        <f t="shared" si="3"/>
        <v>5</v>
      </c>
      <c r="M33" s="9">
        <f t="shared" si="4"/>
        <v>37</v>
      </c>
      <c r="N33" s="21">
        <f t="shared" si="5"/>
        <v>10.693069306930692</v>
      </c>
      <c r="O33" s="47"/>
      <c r="P33" s="47"/>
      <c r="Q33" s="58"/>
      <c r="R33" s="49"/>
    </row>
    <row r="34" ht="13.5" thickBot="1"/>
    <row r="35" spans="2:18" ht="13.5" thickBot="1">
      <c r="B35" s="41" t="s">
        <v>23</v>
      </c>
      <c r="C35" s="16">
        <f>HOUR(F35)</f>
        <v>5</v>
      </c>
      <c r="D35" s="16">
        <f>MINUTE(F35)</f>
        <v>33</v>
      </c>
      <c r="E35" s="17">
        <f>SECOND(F35)</f>
        <v>0</v>
      </c>
      <c r="F35" s="2">
        <f>SUMIF($G$3:$G$33,"x",F3:F33)</f>
        <v>0.23125</v>
      </c>
      <c r="G35" s="29">
        <f>COUNTIF(G3:G33,"x")</f>
        <v>6</v>
      </c>
      <c r="H35" s="2">
        <f>SUMIF($G$3:$G$33,"x",H3:H33)</f>
        <v>59000</v>
      </c>
      <c r="I35" s="2">
        <f>AVERAGE(I3:I34)</f>
        <v>0.0039150182379349046</v>
      </c>
      <c r="K35" s="13">
        <f>IF(G35=0,"",HOUR(I35))</f>
        <v>0</v>
      </c>
      <c r="L35" s="14">
        <f>IF(G35=0,"",MINUTE(I35))</f>
        <v>5</v>
      </c>
      <c r="M35" s="14">
        <f>IF(G35=0,"",SECOND(I35))</f>
        <v>38</v>
      </c>
      <c r="N35" s="23">
        <f>IF(G35=0,"",($S$2*H35/F35)/1000)</f>
        <v>10.630630630630629</v>
      </c>
      <c r="O35" s="23"/>
      <c r="P35" s="23"/>
      <c r="Q35" s="60">
        <f>SUM(Q17:Q33)</f>
        <v>0</v>
      </c>
      <c r="R35" s="15" t="s">
        <v>10</v>
      </c>
    </row>
  </sheetData>
  <mergeCells count="2">
    <mergeCell ref="C1:E1"/>
    <mergeCell ref="K1:M1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pane xSplit="1" ySplit="1" topLeftCell="B8" activePane="bottomRight" state="frozen"/>
      <selection pane="topLeft" activeCell="N1" sqref="N1"/>
      <selection pane="topRight" activeCell="N1" sqref="N1"/>
      <selection pane="bottomLeft" activeCell="N1" sqref="N1"/>
      <selection pane="bottomRight" activeCell="M1" sqref="M1"/>
    </sheetView>
  </sheetViews>
  <sheetFormatPr defaultColWidth="11.421875" defaultRowHeight="12.75"/>
  <cols>
    <col min="1" max="1" width="9.421875" style="0" bestFit="1" customWidth="1"/>
    <col min="2" max="2" width="4.00390625" style="0" bestFit="1" customWidth="1"/>
    <col min="3" max="3" width="7.00390625" style="0" bestFit="1" customWidth="1"/>
    <col min="4" max="4" width="3.28125" style="0" bestFit="1" customWidth="1"/>
    <col min="5" max="5" width="6.00390625" style="0" bestFit="1" customWidth="1"/>
    <col min="6" max="6" width="6.00390625" style="1" bestFit="1" customWidth="1"/>
    <col min="7" max="7" width="12.00390625" style="1" hidden="1" customWidth="1"/>
    <col min="8" max="8" width="10.140625" style="1" bestFit="1" customWidth="1"/>
    <col min="9" max="9" width="12.00390625" style="1" hidden="1" customWidth="1"/>
    <col min="10" max="10" width="7.140625" style="1" bestFit="1" customWidth="1"/>
    <col min="11" max="11" width="3.7109375" style="1" bestFit="1" customWidth="1"/>
    <col min="12" max="12" width="6.00390625" style="1" customWidth="1"/>
    <col min="13" max="16384" width="13.140625" style="0" customWidth="1"/>
  </cols>
  <sheetData>
    <row r="1" spans="1:12" ht="158.25" customHeight="1" thickBot="1">
      <c r="A1" s="79" t="s">
        <v>62</v>
      </c>
      <c r="B1" s="75" t="s">
        <v>72</v>
      </c>
      <c r="C1" s="72" t="s">
        <v>75</v>
      </c>
      <c r="D1" s="72" t="s">
        <v>73</v>
      </c>
      <c r="E1" s="72" t="s">
        <v>74</v>
      </c>
      <c r="F1" s="72" t="s">
        <v>76</v>
      </c>
      <c r="G1" s="73" t="s">
        <v>3</v>
      </c>
      <c r="H1" s="73" t="s">
        <v>88</v>
      </c>
      <c r="I1" s="73" t="s">
        <v>90</v>
      </c>
      <c r="J1" s="73" t="s">
        <v>89</v>
      </c>
      <c r="K1" s="74" t="s">
        <v>71</v>
      </c>
      <c r="L1" s="61"/>
    </row>
    <row r="2" spans="1:11" ht="12.75">
      <c r="A2" s="80" t="s">
        <v>63</v>
      </c>
      <c r="B2" s="76">
        <v>31</v>
      </c>
      <c r="C2" s="69">
        <f>janv!$H$35</f>
        <v>0</v>
      </c>
      <c r="D2" s="69">
        <f>janv!$G$35</f>
        <v>0</v>
      </c>
      <c r="E2" s="69">
        <f aca="true" t="shared" si="0" ref="E2:E13">IF(D2=0,"",C2/D2)</f>
      </c>
      <c r="F2" s="69">
        <f>(C2/B2)*7</f>
        <v>0</v>
      </c>
      <c r="G2" s="70">
        <f>janv!$F$35</f>
        <v>0</v>
      </c>
      <c r="H2" s="102" t="str">
        <f aca="true" t="shared" si="1" ref="H2:H13">CONCATENATE(HOUR(G2),":",IF(LEN(MINUTE(G2))&gt;1,"","0"),MINUTE(G2),":",IF(LEN(SECOND(G2))&gt;1,"","0"),SECOND(G2))</f>
        <v>0:00:00</v>
      </c>
      <c r="I2" s="70">
        <f>IF(D2=0,0,G2/D2)</f>
        <v>0</v>
      </c>
      <c r="J2" s="102" t="str">
        <f>CONCATENATE(HOUR(I2),":",IF(LEN(MINUTE(I2))&gt;1,"","0"),MINUTE(I2),":",IF(LEN(SECOND(I2))&gt;1,"","0"),SECOND(I2))</f>
        <v>0:00:00</v>
      </c>
      <c r="K2" s="71">
        <f>janv!$Q$35</f>
        <v>0</v>
      </c>
    </row>
    <row r="3" spans="1:11" ht="12.75">
      <c r="A3" s="81" t="s">
        <v>64</v>
      </c>
      <c r="B3" s="77">
        <f>Sommaire!$B$4</f>
        <v>28</v>
      </c>
      <c r="C3" s="62">
        <f>fev!$H$35</f>
        <v>0</v>
      </c>
      <c r="D3" s="62">
        <f>fev!$G$35</f>
        <v>0</v>
      </c>
      <c r="E3" s="62">
        <f t="shared" si="0"/>
      </c>
      <c r="F3" s="62">
        <f aca="true" t="shared" si="2" ref="F3:F13">(C3/B3)*7</f>
        <v>0</v>
      </c>
      <c r="G3" s="8">
        <f>fev!$F$35</f>
        <v>0</v>
      </c>
      <c r="H3" s="103" t="str">
        <f t="shared" si="1"/>
        <v>0:00:00</v>
      </c>
      <c r="I3" s="70">
        <f aca="true" t="shared" si="3" ref="I3:I13">IF(D3=0,0,G3/D3)</f>
        <v>0</v>
      </c>
      <c r="J3" s="103" t="str">
        <f>CONCATENATE(HOUR(I3),":",IF(LEN(MINUTE(I3))&gt;1,"","0"),MINUTE(I3),":",IF(LEN(SECOND(I3))&gt;1,"","0"),SECOND(I3))</f>
        <v>0:00:00</v>
      </c>
      <c r="K3" s="63">
        <f>fev!$Q$37</f>
        <v>0</v>
      </c>
    </row>
    <row r="4" spans="1:11" ht="12.75">
      <c r="A4" s="81" t="s">
        <v>19</v>
      </c>
      <c r="B4" s="77">
        <v>31</v>
      </c>
      <c r="C4" s="62">
        <f>mars!$H$35</f>
        <v>54000</v>
      </c>
      <c r="D4" s="62">
        <f>mars!$G$35</f>
        <v>6</v>
      </c>
      <c r="E4" s="62">
        <f t="shared" si="0"/>
        <v>9000</v>
      </c>
      <c r="F4" s="62">
        <f t="shared" si="2"/>
        <v>12193.548387096775</v>
      </c>
      <c r="G4" s="8">
        <f>mars!$F$35</f>
        <v>0.1951388888888889</v>
      </c>
      <c r="H4" s="103" t="str">
        <f t="shared" si="1"/>
        <v>4:41:00</v>
      </c>
      <c r="I4" s="70">
        <f t="shared" si="3"/>
        <v>0.03252314814814815</v>
      </c>
      <c r="J4" s="103" t="str">
        <f aca="true" t="shared" si="4" ref="J4:J13">CONCATENATE(HOUR(I4),":",IF(LEN(MINUTE(I4))&gt;1,"","0"),MINUTE(I4),":",IF(LEN(SECOND(I4))&gt;1,"","0"),SECOND(I4))</f>
        <v>0:46:50</v>
      </c>
      <c r="K4" s="63">
        <f>mars!$Q$35</f>
        <v>0</v>
      </c>
    </row>
    <row r="5" spans="1:11" ht="12.75">
      <c r="A5" s="81" t="s">
        <v>65</v>
      </c>
      <c r="B5" s="77">
        <v>30</v>
      </c>
      <c r="C5" s="62">
        <f>avril!$H$35</f>
        <v>90600</v>
      </c>
      <c r="D5" s="62">
        <f>avril!$G$35</f>
        <v>10</v>
      </c>
      <c r="E5" s="62">
        <f t="shared" si="0"/>
        <v>9060</v>
      </c>
      <c r="F5" s="62">
        <f t="shared" si="2"/>
        <v>21140</v>
      </c>
      <c r="G5" s="8">
        <f>avril!$F$35</f>
        <v>0.35833333333333334</v>
      </c>
      <c r="H5" s="103" t="str">
        <f t="shared" si="1"/>
        <v>8:36:00</v>
      </c>
      <c r="I5" s="70">
        <f t="shared" si="3"/>
        <v>0.035833333333333335</v>
      </c>
      <c r="J5" s="103" t="str">
        <f t="shared" si="4"/>
        <v>0:51:36</v>
      </c>
      <c r="K5" s="63">
        <f>avril!$Q$35</f>
        <v>0</v>
      </c>
    </row>
    <row r="6" spans="1:11" ht="12.75">
      <c r="A6" s="81" t="s">
        <v>20</v>
      </c>
      <c r="B6" s="77">
        <v>31</v>
      </c>
      <c r="C6" s="62">
        <f>mai!$H$35</f>
        <v>150100</v>
      </c>
      <c r="D6" s="62">
        <f>mai!$G$35</f>
        <v>15</v>
      </c>
      <c r="E6" s="62">
        <f t="shared" si="0"/>
        <v>10006.666666666666</v>
      </c>
      <c r="F6" s="62">
        <f t="shared" si="2"/>
        <v>33893.54838709677</v>
      </c>
      <c r="G6" s="8">
        <f>mai!$F$35</f>
        <v>0.611574074074074</v>
      </c>
      <c r="H6" s="103" t="str">
        <f t="shared" si="1"/>
        <v>14:40:40</v>
      </c>
      <c r="I6" s="70">
        <f t="shared" si="3"/>
        <v>0.0407716049382716</v>
      </c>
      <c r="J6" s="103" t="str">
        <f t="shared" si="4"/>
        <v>0:58:43</v>
      </c>
      <c r="K6" s="63">
        <f>mai!$Q$35</f>
        <v>0</v>
      </c>
    </row>
    <row r="7" spans="1:11" ht="12.75">
      <c r="A7" s="81" t="s">
        <v>21</v>
      </c>
      <c r="B7" s="77">
        <v>30</v>
      </c>
      <c r="C7" s="62">
        <f>juin!$H$35</f>
        <v>97900</v>
      </c>
      <c r="D7" s="62">
        <f>juin!$G$35</f>
        <v>9</v>
      </c>
      <c r="E7" s="62">
        <f t="shared" si="0"/>
        <v>10877.777777777777</v>
      </c>
      <c r="F7" s="62">
        <f t="shared" si="2"/>
        <v>22843.333333333336</v>
      </c>
      <c r="G7" s="8">
        <f>juin!$F$35</f>
        <v>0.3716666666666667</v>
      </c>
      <c r="H7" s="103" t="str">
        <f t="shared" si="1"/>
        <v>8:55:12</v>
      </c>
      <c r="I7" s="70">
        <f t="shared" si="3"/>
        <v>0.0412962962962963</v>
      </c>
      <c r="J7" s="103" t="str">
        <f t="shared" si="4"/>
        <v>0:59:28</v>
      </c>
      <c r="K7" s="63">
        <f>juin!$Q$35</f>
        <v>0</v>
      </c>
    </row>
    <row r="8" spans="1:11" ht="12.75">
      <c r="A8" s="81" t="s">
        <v>66</v>
      </c>
      <c r="B8" s="77">
        <v>31</v>
      </c>
      <c r="C8" s="62">
        <f>juil!$H$35</f>
        <v>112000</v>
      </c>
      <c r="D8" s="62">
        <f>juil!$G$35</f>
        <v>9</v>
      </c>
      <c r="E8" s="62">
        <f t="shared" si="0"/>
        <v>12444.444444444445</v>
      </c>
      <c r="F8" s="62">
        <f t="shared" si="2"/>
        <v>25290.322580645163</v>
      </c>
      <c r="G8" s="8">
        <f>juil!$F$35</f>
        <v>0.43229166666666674</v>
      </c>
      <c r="H8" s="103" t="str">
        <f t="shared" si="1"/>
        <v>10:22:30</v>
      </c>
      <c r="I8" s="70">
        <f t="shared" si="3"/>
        <v>0.04803240740740741</v>
      </c>
      <c r="J8" s="103" t="str">
        <f t="shared" si="4"/>
        <v>1:09:10</v>
      </c>
      <c r="K8" s="63">
        <f>juil!$Q$35</f>
        <v>0</v>
      </c>
    </row>
    <row r="9" spans="1:11" ht="12.75">
      <c r="A9" s="81" t="s">
        <v>22</v>
      </c>
      <c r="B9" s="77">
        <v>31</v>
      </c>
      <c r="C9" s="62">
        <f>aout!$H$35</f>
        <v>185550</v>
      </c>
      <c r="D9" s="62">
        <f>aout!$G$35</f>
        <v>17</v>
      </c>
      <c r="E9" s="62">
        <f t="shared" si="0"/>
        <v>10914.70588235294</v>
      </c>
      <c r="F9" s="62">
        <f t="shared" si="2"/>
        <v>41898.38709677419</v>
      </c>
      <c r="G9" s="8">
        <f>aout!$F$35</f>
        <v>0.7527777777777778</v>
      </c>
      <c r="H9" s="103" t="str">
        <f t="shared" si="1"/>
        <v>18:04:00</v>
      </c>
      <c r="I9" s="70">
        <f t="shared" si="3"/>
        <v>0.04428104575163399</v>
      </c>
      <c r="J9" s="103" t="str">
        <f t="shared" si="4"/>
        <v>1:03:46</v>
      </c>
      <c r="K9" s="63">
        <f>aout!$Q$35</f>
        <v>0</v>
      </c>
    </row>
    <row r="10" spans="1:11" ht="12.75">
      <c r="A10" s="81" t="s">
        <v>67</v>
      </c>
      <c r="B10" s="77">
        <v>30</v>
      </c>
      <c r="C10" s="62">
        <f>sept!$H$35</f>
        <v>111600</v>
      </c>
      <c r="D10" s="62">
        <f>sept!$G$35</f>
        <v>10</v>
      </c>
      <c r="E10" s="62">
        <f t="shared" si="0"/>
        <v>11160</v>
      </c>
      <c r="F10" s="62">
        <f t="shared" si="2"/>
        <v>26040</v>
      </c>
      <c r="G10" s="8">
        <f>sept!$F$35</f>
        <v>0.4283796296296296</v>
      </c>
      <c r="H10" s="103" t="str">
        <f t="shared" si="1"/>
        <v>10:16:52</v>
      </c>
      <c r="I10" s="70">
        <f t="shared" si="3"/>
        <v>0.04283796296296296</v>
      </c>
      <c r="J10" s="103" t="str">
        <f t="shared" si="4"/>
        <v>1:01:41</v>
      </c>
      <c r="K10" s="63">
        <f>sept!$Q$35</f>
        <v>0</v>
      </c>
    </row>
    <row r="11" spans="1:11" ht="12.75">
      <c r="A11" s="81" t="s">
        <v>68</v>
      </c>
      <c r="B11" s="77">
        <v>31</v>
      </c>
      <c r="C11" s="62">
        <f>oct!$H$35</f>
        <v>29000</v>
      </c>
      <c r="D11" s="62">
        <f>oct!$G$35</f>
        <v>3</v>
      </c>
      <c r="E11" s="62">
        <f t="shared" si="0"/>
        <v>9666.666666666666</v>
      </c>
      <c r="F11" s="62">
        <f t="shared" si="2"/>
        <v>6548.387096774193</v>
      </c>
      <c r="G11" s="8">
        <f>oct!$F$35</f>
        <v>0.11637731481481481</v>
      </c>
      <c r="H11" s="103" t="str">
        <f t="shared" si="1"/>
        <v>2:47:35</v>
      </c>
      <c r="I11" s="70">
        <f t="shared" si="3"/>
        <v>0.03879243827160494</v>
      </c>
      <c r="J11" s="103" t="str">
        <f t="shared" si="4"/>
        <v>0:55:52</v>
      </c>
      <c r="K11" s="63">
        <f>oct!$Q$35</f>
        <v>0</v>
      </c>
    </row>
    <row r="12" spans="1:11" ht="12.75">
      <c r="A12" s="81" t="s">
        <v>69</v>
      </c>
      <c r="B12" s="77">
        <v>30</v>
      </c>
      <c r="C12" s="62">
        <f>nov!$H$35</f>
        <v>92500</v>
      </c>
      <c r="D12" s="62">
        <f>nov!$G$35</f>
        <v>10</v>
      </c>
      <c r="E12" s="62">
        <f t="shared" si="0"/>
        <v>9250</v>
      </c>
      <c r="F12" s="62">
        <f t="shared" si="2"/>
        <v>21583.333333333336</v>
      </c>
      <c r="G12" s="8">
        <f>nov!$F$35</f>
        <v>0.3839699074074075</v>
      </c>
      <c r="H12" s="103" t="str">
        <f t="shared" si="1"/>
        <v>9:12:55</v>
      </c>
      <c r="I12" s="70">
        <f t="shared" si="3"/>
        <v>0.03839699074074075</v>
      </c>
      <c r="J12" s="103" t="str">
        <f t="shared" si="4"/>
        <v>0:55:18</v>
      </c>
      <c r="K12" s="63">
        <f>nov!$Q$35</f>
        <v>0</v>
      </c>
    </row>
    <row r="13" spans="1:11" ht="13.5" thickBot="1">
      <c r="A13" s="82" t="s">
        <v>70</v>
      </c>
      <c r="B13" s="78">
        <v>31</v>
      </c>
      <c r="C13" s="64">
        <f>dec!$H$35</f>
        <v>59000</v>
      </c>
      <c r="D13" s="64">
        <f>dec!$G$35</f>
        <v>6</v>
      </c>
      <c r="E13" s="64">
        <f t="shared" si="0"/>
        <v>9833.333333333334</v>
      </c>
      <c r="F13" s="64">
        <f t="shared" si="2"/>
        <v>13322.58064516129</v>
      </c>
      <c r="G13" s="65">
        <f>dec!$F$35</f>
        <v>0.23125</v>
      </c>
      <c r="H13" s="104" t="str">
        <f t="shared" si="1"/>
        <v>5:33:00</v>
      </c>
      <c r="I13" s="65">
        <f t="shared" si="3"/>
        <v>0.03854166666666667</v>
      </c>
      <c r="J13" s="104" t="str">
        <f t="shared" si="4"/>
        <v>0:55:30</v>
      </c>
      <c r="K13" s="84">
        <f>dec!$Q$35</f>
        <v>0</v>
      </c>
    </row>
    <row r="14" spans="3:11" ht="13.5" thickBot="1">
      <c r="C14" s="1"/>
      <c r="D14" s="1"/>
      <c r="E14" s="1"/>
      <c r="K14" s="59"/>
    </row>
    <row r="15" spans="1:11" ht="12.75">
      <c r="A15" s="86" t="s">
        <v>23</v>
      </c>
      <c r="B15" s="85">
        <f>SUM(B2:B13)</f>
        <v>365</v>
      </c>
      <c r="C15" s="66">
        <f>SUM(C2:C13)</f>
        <v>982250</v>
      </c>
      <c r="D15" s="66">
        <f>SUM(D2:D13)</f>
        <v>95</v>
      </c>
      <c r="E15" s="83"/>
      <c r="F15" s="66"/>
      <c r="G15" s="67">
        <f>SUM(G2:G13)</f>
        <v>3.8817592592592596</v>
      </c>
      <c r="H15" s="105" t="str">
        <f>CONCATENATE((DAY(G15)*24)+HOUR(G15),":",IF(LEN(MINUTE(G15))&gt;1,"","0"),MINUTE(G15),":",IF(LEN(SECOND(G15))&gt;1,"","0"),SECOND(G15))</f>
        <v>93:09:44</v>
      </c>
      <c r="I15" s="66"/>
      <c r="J15" s="66"/>
      <c r="K15" s="68">
        <f>SUM(K2:K13)</f>
        <v>0</v>
      </c>
    </row>
    <row r="16" spans="1:11" ht="26.25" thickBot="1">
      <c r="A16" s="87" t="s">
        <v>61</v>
      </c>
      <c r="B16" s="78"/>
      <c r="C16" s="64">
        <f>AVERAGE(C2:C13)</f>
        <v>81854.16666666667</v>
      </c>
      <c r="D16" s="64">
        <f>AVERAGE(D2:D13)</f>
        <v>7.916666666666667</v>
      </c>
      <c r="E16" s="64">
        <f>IF(D15=0,"",C15/D15)</f>
        <v>10339.473684210527</v>
      </c>
      <c r="F16" s="64">
        <f>(C15/B15)*7</f>
        <v>18837.671232876713</v>
      </c>
      <c r="G16" s="65">
        <f>AVERAGE(G2:G13)</f>
        <v>0.323479938271605</v>
      </c>
      <c r="H16" s="104" t="str">
        <f>CONCATENATE(HOUR(G16),":",IF(LEN(MINUTE(G16))&gt;1,"","0"),MINUTE(G16),":",IF(LEN(SECOND(G16))&gt;1,"","0"),SECOND(G16))</f>
        <v>7:45:49</v>
      </c>
      <c r="I16" s="65">
        <f>AVERAGE(I2:I13)</f>
        <v>0.03344224120975551</v>
      </c>
      <c r="J16" s="104" t="str">
        <f>CONCATENATE(HOUR(I16),":",IF(LEN(MINUTE(I16))&gt;1,"","0"),MINUTE(I16),":",IF(LEN(SECOND(I16))&gt;1,"","0"),SECOND(I16))</f>
        <v>0:48:09</v>
      </c>
      <c r="K16" s="84">
        <f>AVERAGE(K2:K13)</f>
        <v>0</v>
      </c>
    </row>
    <row r="17" spans="3:5" ht="12.75">
      <c r="C17" s="1"/>
      <c r="D17" s="1"/>
      <c r="E17" s="1"/>
    </row>
  </sheetData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2">
      <selection activeCell="U36" sqref="U36"/>
    </sheetView>
  </sheetViews>
  <sheetFormatPr defaultColWidth="11.421875" defaultRowHeight="12.75"/>
  <cols>
    <col min="1" max="1" width="26.57421875" style="2" bestFit="1" customWidth="1"/>
    <col min="2" max="2" width="2.28125" style="0" bestFit="1" customWidth="1"/>
    <col min="3" max="4" width="3.00390625" style="0" bestFit="1" customWidth="1"/>
    <col min="5" max="5" width="12.57421875" style="0" hidden="1" customWidth="1"/>
    <col min="6" max="6" width="14.00390625" style="22" bestFit="1" customWidth="1"/>
    <col min="7" max="7" width="2.28125" style="0" bestFit="1" customWidth="1"/>
    <col min="8" max="9" width="3.00390625" style="0" bestFit="1" customWidth="1"/>
    <col min="10" max="10" width="12.00390625" style="2" bestFit="1" customWidth="1"/>
  </cols>
  <sheetData>
    <row r="1" spans="1:18" ht="12.75">
      <c r="A1" s="29" t="s">
        <v>1</v>
      </c>
      <c r="B1" s="26" t="s">
        <v>6</v>
      </c>
      <c r="C1" s="26" t="s">
        <v>7</v>
      </c>
      <c r="D1" s="26" t="s">
        <v>5</v>
      </c>
      <c r="E1" s="26" t="s">
        <v>17</v>
      </c>
      <c r="F1" s="30" t="s">
        <v>16</v>
      </c>
      <c r="G1" s="29" t="s">
        <v>6</v>
      </c>
      <c r="H1" s="29" t="s">
        <v>7</v>
      </c>
      <c r="I1" s="29" t="s">
        <v>5</v>
      </c>
      <c r="J1" s="29"/>
      <c r="K1" s="2"/>
      <c r="P1" s="22"/>
      <c r="R1" s="1"/>
    </row>
    <row r="2" spans="1:18" ht="12.75">
      <c r="A2" s="34">
        <v>14000</v>
      </c>
      <c r="B2" s="35"/>
      <c r="C2" s="35">
        <v>4</v>
      </c>
      <c r="D2" s="35">
        <v>50</v>
      </c>
      <c r="E2" s="8">
        <f>TIME(B2,C2,D2)</f>
        <v>0.003356481481481481</v>
      </c>
      <c r="F2" s="31">
        <f>TIME(1,0,0)/E2</f>
        <v>12.413793103448276</v>
      </c>
      <c r="G2" s="32">
        <f>HOUR(J2)</f>
        <v>1</v>
      </c>
      <c r="H2" s="33">
        <f>MINUTE(J2)</f>
        <v>7</v>
      </c>
      <c r="I2" s="32">
        <f>SECOND(J2)</f>
        <v>40</v>
      </c>
      <c r="J2" s="2">
        <f>(A2*TIME(1,0,0))/(F2*1000)</f>
        <v>0.046990740740740736</v>
      </c>
      <c r="K2" s="2"/>
      <c r="P2" s="22"/>
      <c r="R2" s="1"/>
    </row>
    <row r="3" spans="1:18" ht="12.75">
      <c r="A3" s="34">
        <v>14000</v>
      </c>
      <c r="B3" s="32">
        <f>HOUR(E3)</f>
        <v>0</v>
      </c>
      <c r="C3" s="33">
        <f>MINUTE(E3)</f>
        <v>5</v>
      </c>
      <c r="D3" s="32">
        <f>SECOND(E3)</f>
        <v>0</v>
      </c>
      <c r="E3" s="8">
        <f>TIME(1,0,0)/F3</f>
        <v>0.003472222222222222</v>
      </c>
      <c r="F3" s="36">
        <v>12</v>
      </c>
      <c r="G3" s="32">
        <f>HOUR(J3)</f>
        <v>1</v>
      </c>
      <c r="H3" s="33">
        <f>MINUTE(J3)</f>
        <v>10</v>
      </c>
      <c r="I3" s="32">
        <f>SECOND(J3)</f>
        <v>0</v>
      </c>
      <c r="J3" s="2">
        <f>(TIME(1,0,0)*A3)/(F3*1000)</f>
        <v>0.048611111111111105</v>
      </c>
      <c r="K3" s="2"/>
      <c r="P3" s="22"/>
      <c r="R3" s="1"/>
    </row>
    <row r="4" spans="2:18" ht="12.75">
      <c r="B4" s="1"/>
      <c r="C4" s="1"/>
      <c r="D4" s="1"/>
      <c r="E4" s="1"/>
      <c r="G4" s="2"/>
      <c r="H4" s="2"/>
      <c r="I4" s="22"/>
      <c r="K4" s="2"/>
      <c r="P4" s="22"/>
      <c r="R4" s="1"/>
    </row>
    <row r="5" spans="2:18" ht="12.75">
      <c r="B5" s="1"/>
      <c r="C5" s="1"/>
      <c r="D5" s="1"/>
      <c r="E5" s="1"/>
      <c r="G5" s="2"/>
      <c r="H5" s="2"/>
      <c r="I5" s="2"/>
      <c r="K5" s="2"/>
      <c r="P5" s="22"/>
      <c r="R5" s="1"/>
    </row>
    <row r="6" spans="2:18" ht="12.75">
      <c r="B6" s="1"/>
      <c r="C6" s="1"/>
      <c r="D6" s="1"/>
      <c r="E6" s="1"/>
      <c r="G6" s="2"/>
      <c r="H6" s="2"/>
      <c r="I6" s="2"/>
      <c r="K6" s="2"/>
      <c r="P6" s="22"/>
      <c r="R6" s="1"/>
    </row>
    <row r="7" spans="1:18" ht="12.75">
      <c r="A7" s="2" t="s">
        <v>11</v>
      </c>
      <c r="B7" s="1"/>
      <c r="C7" s="1"/>
      <c r="D7" s="1"/>
      <c r="E7" s="1"/>
      <c r="G7" s="2"/>
      <c r="H7" s="2"/>
      <c r="I7" s="2"/>
      <c r="K7" s="2"/>
      <c r="P7" s="22"/>
      <c r="R7" s="1"/>
    </row>
    <row r="9" spans="1:5" ht="12.75">
      <c r="A9" s="2" t="s">
        <v>18</v>
      </c>
      <c r="B9" s="38"/>
      <c r="C9" s="38">
        <v>4</v>
      </c>
      <c r="D9" s="38">
        <v>45</v>
      </c>
      <c r="E9">
        <f>TIME(B9,C9,D9)</f>
        <v>0.003298611111111111</v>
      </c>
    </row>
    <row r="10" spans="1:5" ht="12.75">
      <c r="A10" s="37">
        <v>1</v>
      </c>
      <c r="B10">
        <f>HOUR(E10)</f>
        <v>0</v>
      </c>
      <c r="C10">
        <f>MINUTE(E10)</f>
        <v>4</v>
      </c>
      <c r="D10">
        <f>SECOND(E10)</f>
        <v>45</v>
      </c>
      <c r="E10">
        <f>$E$9*A10</f>
        <v>0.003298611111111111</v>
      </c>
    </row>
    <row r="11" spans="1:5" ht="12.75">
      <c r="A11" s="2">
        <v>2</v>
      </c>
      <c r="B11">
        <f>HOUR(E11)</f>
        <v>0</v>
      </c>
      <c r="C11">
        <f>MINUTE(E11)</f>
        <v>9</v>
      </c>
      <c r="D11">
        <f>SECOND(E11)</f>
        <v>30</v>
      </c>
      <c r="E11">
        <f aca="true" t="shared" si="0" ref="E11:E29">$E$9*A11</f>
        <v>0.006597222222222222</v>
      </c>
    </row>
    <row r="12" spans="1:5" ht="12.75">
      <c r="A12" s="2">
        <v>3</v>
      </c>
      <c r="B12">
        <f aca="true" t="shared" si="1" ref="B12:B29">HOUR(E12)</f>
        <v>0</v>
      </c>
      <c r="C12">
        <f aca="true" t="shared" si="2" ref="C12:C29">MINUTE(E12)</f>
        <v>14</v>
      </c>
      <c r="D12">
        <f aca="true" t="shared" si="3" ref="D12:D29">SECOND(E12)</f>
        <v>15</v>
      </c>
      <c r="E12">
        <f t="shared" si="0"/>
        <v>0.009895833333333333</v>
      </c>
    </row>
    <row r="13" spans="1:5" ht="12.75">
      <c r="A13" s="2">
        <v>4</v>
      </c>
      <c r="B13">
        <f t="shared" si="1"/>
        <v>0</v>
      </c>
      <c r="C13">
        <f t="shared" si="2"/>
        <v>19</v>
      </c>
      <c r="D13">
        <f t="shared" si="3"/>
        <v>0</v>
      </c>
      <c r="E13">
        <f t="shared" si="0"/>
        <v>0.013194444444444444</v>
      </c>
    </row>
    <row r="14" spans="1:5" ht="12.75">
      <c r="A14" s="2">
        <v>5</v>
      </c>
      <c r="B14">
        <f t="shared" si="1"/>
        <v>0</v>
      </c>
      <c r="C14">
        <f t="shared" si="2"/>
        <v>23</v>
      </c>
      <c r="D14">
        <f t="shared" si="3"/>
        <v>45</v>
      </c>
      <c r="E14">
        <f t="shared" si="0"/>
        <v>0.016493055555555556</v>
      </c>
    </row>
    <row r="15" spans="1:5" ht="12.75">
      <c r="A15" s="2">
        <v>6</v>
      </c>
      <c r="B15">
        <f t="shared" si="1"/>
        <v>0</v>
      </c>
      <c r="C15">
        <f t="shared" si="2"/>
        <v>28</v>
      </c>
      <c r="D15">
        <f t="shared" si="3"/>
        <v>30</v>
      </c>
      <c r="E15">
        <f t="shared" si="0"/>
        <v>0.019791666666666666</v>
      </c>
    </row>
    <row r="16" spans="1:5" ht="12.75">
      <c r="A16" s="2">
        <v>7</v>
      </c>
      <c r="B16">
        <f t="shared" si="1"/>
        <v>0</v>
      </c>
      <c r="C16">
        <f t="shared" si="2"/>
        <v>33</v>
      </c>
      <c r="D16">
        <f t="shared" si="3"/>
        <v>15</v>
      </c>
      <c r="E16">
        <f t="shared" si="0"/>
        <v>0.02309027777777778</v>
      </c>
    </row>
    <row r="17" spans="1:5" ht="12.75">
      <c r="A17" s="2">
        <v>8</v>
      </c>
      <c r="B17">
        <f t="shared" si="1"/>
        <v>0</v>
      </c>
      <c r="C17">
        <f t="shared" si="2"/>
        <v>38</v>
      </c>
      <c r="D17">
        <f t="shared" si="3"/>
        <v>0</v>
      </c>
      <c r="E17">
        <f t="shared" si="0"/>
        <v>0.02638888888888889</v>
      </c>
    </row>
    <row r="18" spans="1:5" ht="12.75">
      <c r="A18" s="2">
        <v>9</v>
      </c>
      <c r="B18">
        <f t="shared" si="1"/>
        <v>0</v>
      </c>
      <c r="C18">
        <f t="shared" si="2"/>
        <v>42</v>
      </c>
      <c r="D18">
        <f t="shared" si="3"/>
        <v>45</v>
      </c>
      <c r="E18">
        <f t="shared" si="0"/>
        <v>0.0296875</v>
      </c>
    </row>
    <row r="19" spans="1:5" ht="12.75">
      <c r="A19" s="2">
        <v>10</v>
      </c>
      <c r="B19">
        <f t="shared" si="1"/>
        <v>0</v>
      </c>
      <c r="C19">
        <f t="shared" si="2"/>
        <v>47</v>
      </c>
      <c r="D19">
        <f t="shared" si="3"/>
        <v>30</v>
      </c>
      <c r="E19">
        <f t="shared" si="0"/>
        <v>0.03298611111111111</v>
      </c>
    </row>
    <row r="20" spans="1:5" ht="12.75">
      <c r="A20" s="2">
        <v>11</v>
      </c>
      <c r="B20">
        <f t="shared" si="1"/>
        <v>0</v>
      </c>
      <c r="C20">
        <f t="shared" si="2"/>
        <v>52</v>
      </c>
      <c r="D20">
        <f t="shared" si="3"/>
        <v>15</v>
      </c>
      <c r="E20">
        <f t="shared" si="0"/>
        <v>0.036284722222222225</v>
      </c>
    </row>
    <row r="21" spans="1:5" ht="12.75">
      <c r="A21" s="2">
        <v>12</v>
      </c>
      <c r="B21">
        <f t="shared" si="1"/>
        <v>0</v>
      </c>
      <c r="C21">
        <f t="shared" si="2"/>
        <v>57</v>
      </c>
      <c r="D21">
        <f t="shared" si="3"/>
        <v>0</v>
      </c>
      <c r="E21">
        <f t="shared" si="0"/>
        <v>0.03958333333333333</v>
      </c>
    </row>
    <row r="22" spans="1:5" ht="12.75">
      <c r="A22" s="2">
        <v>13</v>
      </c>
      <c r="B22">
        <f t="shared" si="1"/>
        <v>1</v>
      </c>
      <c r="C22">
        <f t="shared" si="2"/>
        <v>1</v>
      </c>
      <c r="D22">
        <f t="shared" si="3"/>
        <v>45</v>
      </c>
      <c r="E22">
        <f t="shared" si="0"/>
        <v>0.042881944444444445</v>
      </c>
    </row>
    <row r="23" spans="1:5" ht="12.75">
      <c r="A23" s="2">
        <v>14</v>
      </c>
      <c r="B23">
        <f t="shared" si="1"/>
        <v>1</v>
      </c>
      <c r="C23">
        <f t="shared" si="2"/>
        <v>6</v>
      </c>
      <c r="D23">
        <f t="shared" si="3"/>
        <v>30</v>
      </c>
      <c r="E23">
        <f t="shared" si="0"/>
        <v>0.04618055555555556</v>
      </c>
    </row>
    <row r="24" spans="1:5" ht="12.75">
      <c r="A24" s="2">
        <v>15</v>
      </c>
      <c r="B24">
        <f t="shared" si="1"/>
        <v>1</v>
      </c>
      <c r="C24">
        <f t="shared" si="2"/>
        <v>11</v>
      </c>
      <c r="D24">
        <f t="shared" si="3"/>
        <v>15</v>
      </c>
      <c r="E24">
        <f t="shared" si="0"/>
        <v>0.049479166666666664</v>
      </c>
    </row>
    <row r="25" spans="1:5" ht="12.75">
      <c r="A25" s="2">
        <v>16</v>
      </c>
      <c r="B25">
        <f t="shared" si="1"/>
        <v>1</v>
      </c>
      <c r="C25">
        <f t="shared" si="2"/>
        <v>16</v>
      </c>
      <c r="D25">
        <f t="shared" si="3"/>
        <v>0</v>
      </c>
      <c r="E25">
        <f t="shared" si="0"/>
        <v>0.05277777777777778</v>
      </c>
    </row>
    <row r="26" spans="1:5" ht="12.75">
      <c r="A26" s="2">
        <v>17</v>
      </c>
      <c r="B26">
        <f t="shared" si="1"/>
        <v>1</v>
      </c>
      <c r="C26">
        <f t="shared" si="2"/>
        <v>20</v>
      </c>
      <c r="D26">
        <f t="shared" si="3"/>
        <v>45</v>
      </c>
      <c r="E26">
        <f t="shared" si="0"/>
        <v>0.05607638888888889</v>
      </c>
    </row>
    <row r="27" spans="1:5" ht="12.75">
      <c r="A27" s="2">
        <v>18</v>
      </c>
      <c r="B27">
        <f t="shared" si="1"/>
        <v>1</v>
      </c>
      <c r="C27">
        <f t="shared" si="2"/>
        <v>25</v>
      </c>
      <c r="D27">
        <f t="shared" si="3"/>
        <v>30</v>
      </c>
      <c r="E27">
        <f t="shared" si="0"/>
        <v>0.059375</v>
      </c>
    </row>
    <row r="28" spans="1:5" ht="12.75">
      <c r="A28" s="2">
        <v>19</v>
      </c>
      <c r="B28">
        <f t="shared" si="1"/>
        <v>1</v>
      </c>
      <c r="C28">
        <f t="shared" si="2"/>
        <v>30</v>
      </c>
      <c r="D28">
        <f t="shared" si="3"/>
        <v>15</v>
      </c>
      <c r="E28">
        <f t="shared" si="0"/>
        <v>0.06267361111111111</v>
      </c>
    </row>
    <row r="29" spans="1:5" ht="12.75">
      <c r="A29" s="2">
        <v>20</v>
      </c>
      <c r="B29">
        <f t="shared" si="1"/>
        <v>1</v>
      </c>
      <c r="C29">
        <f t="shared" si="2"/>
        <v>35</v>
      </c>
      <c r="D29">
        <f t="shared" si="3"/>
        <v>0</v>
      </c>
      <c r="E29">
        <f t="shared" si="0"/>
        <v>0.06597222222222222</v>
      </c>
    </row>
  </sheetData>
  <sheetProtection password="CA4B" sheet="1" objects="1" scenarios="1"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A1">
      <pane xSplit="2" ySplit="2" topLeftCell="C18" activePane="bottomRight" state="frozen"/>
      <selection pane="topLeft" activeCell="N1" sqref="N1"/>
      <selection pane="topRight" activeCell="N1" sqref="N1"/>
      <selection pane="bottomLeft" activeCell="N1" sqref="N1"/>
      <selection pane="bottomRight" activeCell="Q25" sqref="Q25"/>
    </sheetView>
  </sheetViews>
  <sheetFormatPr defaultColWidth="11.421875" defaultRowHeight="12.75"/>
  <cols>
    <col min="1" max="1" width="4.57421875" style="0" bestFit="1" customWidth="1"/>
    <col min="2" max="2" width="5.00390625" style="40" bestFit="1" customWidth="1"/>
    <col min="3" max="3" width="2.28125" style="1" bestFit="1" customWidth="1"/>
    <col min="4" max="5" width="3.00390625" style="1" bestFit="1" customWidth="1"/>
    <col min="6" max="6" width="12.00390625" style="2" hidden="1" customWidth="1"/>
    <col min="7" max="7" width="7.28125" style="29" bestFit="1" customWidth="1"/>
    <col min="8" max="8" width="8.28125" style="2" bestFit="1" customWidth="1"/>
    <col min="9" max="9" width="12.8515625" style="2" hidden="1" customWidth="1"/>
    <col min="10" max="10" width="7.140625" style="25" bestFit="1" customWidth="1"/>
    <col min="11" max="11" width="2.28125" style="0" bestFit="1" customWidth="1"/>
    <col min="12" max="12" width="2.57421875" style="0" bestFit="1" customWidth="1"/>
    <col min="13" max="13" width="3.00390625" style="0" bestFit="1" customWidth="1"/>
    <col min="14" max="14" width="5.421875" style="22" bestFit="1" customWidth="1"/>
    <col min="15" max="15" width="5.00390625" style="22" bestFit="1" customWidth="1"/>
    <col min="16" max="16" width="5.00390625" style="22" customWidth="1"/>
    <col min="17" max="17" width="5.7109375" style="59" bestFit="1" customWidth="1"/>
    <col min="18" max="18" width="17.140625" style="0" bestFit="1" customWidth="1"/>
    <col min="19" max="16384" width="2.8515625" style="0" customWidth="1"/>
  </cols>
  <sheetData>
    <row r="1" spans="2:18" ht="13.5" thickBot="1">
      <c r="B1" s="39"/>
      <c r="C1" s="106" t="s">
        <v>0</v>
      </c>
      <c r="D1" s="107"/>
      <c r="E1" s="108"/>
      <c r="F1" s="3"/>
      <c r="G1" s="3"/>
      <c r="H1" s="18"/>
      <c r="I1" s="4"/>
      <c r="J1" s="45"/>
      <c r="K1" s="109" t="s">
        <v>8</v>
      </c>
      <c r="L1" s="110"/>
      <c r="M1" s="111"/>
      <c r="N1" s="19" t="s">
        <v>13</v>
      </c>
      <c r="O1" s="19"/>
      <c r="P1" s="19"/>
      <c r="Q1" s="56"/>
      <c r="R1" s="6"/>
    </row>
    <row r="2" spans="2:18" ht="26.25" thickBot="1">
      <c r="B2" s="24" t="s">
        <v>55</v>
      </c>
      <c r="C2" s="10" t="s">
        <v>6</v>
      </c>
      <c r="D2" s="10" t="s">
        <v>7</v>
      </c>
      <c r="E2" s="10" t="s">
        <v>5</v>
      </c>
      <c r="F2" s="5" t="s">
        <v>3</v>
      </c>
      <c r="G2" s="43" t="s">
        <v>56</v>
      </c>
      <c r="H2" s="44" t="s">
        <v>58</v>
      </c>
      <c r="I2" s="5" t="s">
        <v>4</v>
      </c>
      <c r="J2" s="46" t="s">
        <v>2</v>
      </c>
      <c r="K2" s="11" t="s">
        <v>6</v>
      </c>
      <c r="L2" s="12" t="s">
        <v>7</v>
      </c>
      <c r="M2" s="12" t="s">
        <v>5</v>
      </c>
      <c r="N2" s="20"/>
      <c r="O2" s="55" t="s">
        <v>59</v>
      </c>
      <c r="P2" s="55" t="s">
        <v>60</v>
      </c>
      <c r="Q2" s="57" t="s">
        <v>71</v>
      </c>
      <c r="R2" s="7" t="s">
        <v>9</v>
      </c>
    </row>
    <row r="3" spans="1:18" ht="12.75">
      <c r="A3" t="s">
        <v>63</v>
      </c>
      <c r="B3" s="42" t="s">
        <v>24</v>
      </c>
      <c r="C3" s="50"/>
      <c r="D3" s="50"/>
      <c r="E3" s="50"/>
      <c r="F3" s="51">
        <f aca="true" t="shared" si="0" ref="F3:F15">IF(G3="x",TIME(C3,D3,E3),"")</f>
      </c>
      <c r="G3" s="52"/>
      <c r="H3" s="51"/>
      <c r="I3" s="51">
        <f aca="true" t="shared" si="1" ref="I3:I33">IF(G3="x",F3*1000/H3,"")</f>
      </c>
      <c r="J3" s="53"/>
      <c r="K3" s="9">
        <f aca="true" t="shared" si="2" ref="K3:K14">IF(G3="x",HOUR(I3),"")</f>
      </c>
      <c r="L3" s="8">
        <f aca="true" t="shared" si="3" ref="L3:L14">IF(G3="x",MINUTE(I3),"")</f>
      </c>
      <c r="M3" s="9">
        <f aca="true" t="shared" si="4" ref="M3:M14">IF(G3="x",SECOND(I3),"")</f>
      </c>
      <c r="N3" s="21">
        <f>IF(G3="x",(Sommaire!$B$5*H3/F3)/1000,"")</f>
      </c>
      <c r="O3" s="47"/>
      <c r="P3" s="47"/>
      <c r="Q3" s="58"/>
      <c r="R3" s="48"/>
    </row>
    <row r="4" spans="1:18" ht="12.75">
      <c r="A4" t="s">
        <v>63</v>
      </c>
      <c r="B4" s="42" t="s">
        <v>25</v>
      </c>
      <c r="C4" s="54"/>
      <c r="D4" s="54"/>
      <c r="E4" s="54"/>
      <c r="F4" s="51">
        <f t="shared" si="0"/>
      </c>
      <c r="G4" s="52"/>
      <c r="H4" s="51"/>
      <c r="I4" s="51">
        <f t="shared" si="1"/>
      </c>
      <c r="J4" s="53"/>
      <c r="K4" s="9">
        <f t="shared" si="2"/>
      </c>
      <c r="L4" s="8">
        <f t="shared" si="3"/>
      </c>
      <c r="M4" s="9">
        <f t="shared" si="4"/>
      </c>
      <c r="N4" s="21">
        <f>IF(G4="x",(Sommaire!$B$5*H4/F4)/1000,"")</f>
      </c>
      <c r="O4" s="47"/>
      <c r="P4" s="47"/>
      <c r="Q4" s="58"/>
      <c r="R4" s="49"/>
    </row>
    <row r="5" spans="1:18" ht="12.75">
      <c r="A5" t="s">
        <v>63</v>
      </c>
      <c r="B5" s="42" t="s">
        <v>26</v>
      </c>
      <c r="C5" s="54"/>
      <c r="D5" s="54"/>
      <c r="E5" s="54"/>
      <c r="F5" s="51">
        <f t="shared" si="0"/>
      </c>
      <c r="G5" s="52"/>
      <c r="H5" s="51"/>
      <c r="I5" s="51">
        <f t="shared" si="1"/>
      </c>
      <c r="J5" s="53"/>
      <c r="K5" s="9">
        <f t="shared" si="2"/>
      </c>
      <c r="L5" s="8">
        <f t="shared" si="3"/>
      </c>
      <c r="M5" s="9">
        <f t="shared" si="4"/>
      </c>
      <c r="N5" s="21">
        <f>IF(G5="x",(Sommaire!$B$5*H5/F5)/1000,"")</f>
      </c>
      <c r="O5" s="47"/>
      <c r="P5" s="47"/>
      <c r="Q5" s="58"/>
      <c r="R5" s="49"/>
    </row>
    <row r="6" spans="1:18" ht="12.75">
      <c r="A6" t="s">
        <v>63</v>
      </c>
      <c r="B6" s="42" t="s">
        <v>27</v>
      </c>
      <c r="C6" s="54"/>
      <c r="D6" s="54"/>
      <c r="E6" s="54"/>
      <c r="F6" s="51">
        <f t="shared" si="0"/>
      </c>
      <c r="G6" s="52"/>
      <c r="H6" s="51"/>
      <c r="I6" s="51">
        <f t="shared" si="1"/>
      </c>
      <c r="J6" s="53"/>
      <c r="K6" s="9">
        <f t="shared" si="2"/>
      </c>
      <c r="L6" s="8">
        <f t="shared" si="3"/>
      </c>
      <c r="M6" s="9">
        <f t="shared" si="4"/>
      </c>
      <c r="N6" s="21">
        <f>IF(G6="x",(Sommaire!$B$5*H6/F6)/1000,"")</f>
      </c>
      <c r="O6" s="47"/>
      <c r="P6" s="47"/>
      <c r="Q6" s="58"/>
      <c r="R6" s="49"/>
    </row>
    <row r="7" spans="1:18" ht="12.75">
      <c r="A7" t="s">
        <v>63</v>
      </c>
      <c r="B7" s="42" t="s">
        <v>28</v>
      </c>
      <c r="C7" s="54"/>
      <c r="D7" s="54"/>
      <c r="E7" s="54"/>
      <c r="F7" s="51">
        <f t="shared" si="0"/>
      </c>
      <c r="G7" s="52"/>
      <c r="H7" s="51"/>
      <c r="I7" s="51">
        <f t="shared" si="1"/>
      </c>
      <c r="J7" s="53"/>
      <c r="K7" s="9">
        <f t="shared" si="2"/>
      </c>
      <c r="L7" s="8">
        <f t="shared" si="3"/>
      </c>
      <c r="M7" s="9">
        <f t="shared" si="4"/>
      </c>
      <c r="N7" s="21">
        <f>IF(G7="x",(Sommaire!$B$5*H7/F7)/1000,"")</f>
      </c>
      <c r="O7" s="47"/>
      <c r="P7" s="47"/>
      <c r="Q7" s="58"/>
      <c r="R7" s="49"/>
    </row>
    <row r="8" spans="1:18" ht="12.75">
      <c r="A8" t="s">
        <v>63</v>
      </c>
      <c r="B8" s="42" t="s">
        <v>29</v>
      </c>
      <c r="C8" s="54"/>
      <c r="D8" s="54"/>
      <c r="E8" s="54"/>
      <c r="F8" s="51">
        <f t="shared" si="0"/>
      </c>
      <c r="G8" s="52"/>
      <c r="H8" s="51"/>
      <c r="I8" s="51">
        <f t="shared" si="1"/>
      </c>
      <c r="J8" s="53"/>
      <c r="K8" s="9">
        <f t="shared" si="2"/>
      </c>
      <c r="L8" s="8">
        <f t="shared" si="3"/>
      </c>
      <c r="M8" s="9">
        <f t="shared" si="4"/>
      </c>
      <c r="N8" s="21">
        <f>IF(G8="x",(Sommaire!$B$5*H8/F8)/1000,"")</f>
      </c>
      <c r="O8" s="47"/>
      <c r="P8" s="47"/>
      <c r="Q8" s="58"/>
      <c r="R8" s="49"/>
    </row>
    <row r="9" spans="1:18" ht="12.75">
      <c r="A9" t="s">
        <v>63</v>
      </c>
      <c r="B9" s="42" t="s">
        <v>30</v>
      </c>
      <c r="C9" s="54"/>
      <c r="D9" s="54"/>
      <c r="E9" s="54"/>
      <c r="F9" s="51">
        <f t="shared" si="0"/>
      </c>
      <c r="G9" s="52"/>
      <c r="H9" s="51"/>
      <c r="I9" s="51">
        <f t="shared" si="1"/>
      </c>
      <c r="J9" s="53"/>
      <c r="K9" s="9">
        <f t="shared" si="2"/>
      </c>
      <c r="L9" s="8">
        <f t="shared" si="3"/>
      </c>
      <c r="M9" s="9">
        <f t="shared" si="4"/>
      </c>
      <c r="N9" s="21">
        <f>IF(G9="x",(Sommaire!$B$5*H9/F9)/1000,"")</f>
      </c>
      <c r="O9" s="47"/>
      <c r="P9" s="47"/>
      <c r="Q9" s="58"/>
      <c r="R9" s="49"/>
    </row>
    <row r="10" spans="1:18" ht="12.75">
      <c r="A10" t="s">
        <v>63</v>
      </c>
      <c r="B10" s="42" t="s">
        <v>31</v>
      </c>
      <c r="C10" s="54"/>
      <c r="D10" s="54"/>
      <c r="E10" s="54"/>
      <c r="F10" s="51">
        <f t="shared" si="0"/>
      </c>
      <c r="G10" s="52"/>
      <c r="H10" s="51"/>
      <c r="I10" s="51">
        <f t="shared" si="1"/>
      </c>
      <c r="J10" s="53"/>
      <c r="K10" s="9">
        <f t="shared" si="2"/>
      </c>
      <c r="L10" s="8">
        <f t="shared" si="3"/>
      </c>
      <c r="M10" s="9">
        <f t="shared" si="4"/>
      </c>
      <c r="N10" s="21">
        <f>IF(G10="x",(Sommaire!$B$5*H10/F10)/1000,"")</f>
      </c>
      <c r="O10" s="47"/>
      <c r="P10" s="47"/>
      <c r="Q10" s="58"/>
      <c r="R10" s="49"/>
    </row>
    <row r="11" spans="1:18" ht="12.75">
      <c r="A11" t="s">
        <v>63</v>
      </c>
      <c r="B11" s="42" t="s">
        <v>32</v>
      </c>
      <c r="C11" s="54"/>
      <c r="D11" s="54"/>
      <c r="E11" s="54"/>
      <c r="F11" s="51">
        <f t="shared" si="0"/>
      </c>
      <c r="G11" s="52"/>
      <c r="H11" s="51"/>
      <c r="I11" s="51">
        <f t="shared" si="1"/>
      </c>
      <c r="J11" s="53"/>
      <c r="K11" s="9">
        <f t="shared" si="2"/>
      </c>
      <c r="L11" s="8">
        <f t="shared" si="3"/>
      </c>
      <c r="M11" s="9">
        <f t="shared" si="4"/>
      </c>
      <c r="N11" s="21">
        <f>IF(G11="x",(Sommaire!$B$5*H11/F11)/1000,"")</f>
      </c>
      <c r="O11" s="47"/>
      <c r="P11" s="47"/>
      <c r="Q11" s="58"/>
      <c r="R11" s="49"/>
    </row>
    <row r="12" spans="1:18" ht="12.75">
      <c r="A12" t="s">
        <v>63</v>
      </c>
      <c r="B12" s="42" t="s">
        <v>33</v>
      </c>
      <c r="C12" s="54"/>
      <c r="D12" s="54"/>
      <c r="E12" s="54"/>
      <c r="F12" s="51">
        <f t="shared" si="0"/>
      </c>
      <c r="G12" s="52"/>
      <c r="H12" s="51"/>
      <c r="I12" s="51">
        <f t="shared" si="1"/>
      </c>
      <c r="J12" s="53"/>
      <c r="K12" s="9">
        <f t="shared" si="2"/>
      </c>
      <c r="L12" s="8">
        <f t="shared" si="3"/>
      </c>
      <c r="M12" s="9">
        <f t="shared" si="4"/>
      </c>
      <c r="N12" s="21">
        <f>IF(G12="x",(Sommaire!$B$5*H12/F12)/1000,"")</f>
      </c>
      <c r="O12" s="47"/>
      <c r="P12" s="47"/>
      <c r="Q12" s="58"/>
      <c r="R12" s="49"/>
    </row>
    <row r="13" spans="1:18" ht="12.75">
      <c r="A13" t="s">
        <v>63</v>
      </c>
      <c r="B13" s="42" t="s">
        <v>34</v>
      </c>
      <c r="C13" s="54"/>
      <c r="D13" s="54"/>
      <c r="E13" s="54"/>
      <c r="F13" s="51">
        <f t="shared" si="0"/>
      </c>
      <c r="G13" s="52"/>
      <c r="H13" s="51"/>
      <c r="I13" s="51">
        <f t="shared" si="1"/>
      </c>
      <c r="J13" s="53"/>
      <c r="K13" s="9">
        <f t="shared" si="2"/>
      </c>
      <c r="L13" s="8">
        <f t="shared" si="3"/>
      </c>
      <c r="M13" s="9">
        <f t="shared" si="4"/>
      </c>
      <c r="N13" s="21">
        <f>IF(G13="x",(Sommaire!$B$5*H13/F13)/1000,"")</f>
      </c>
      <c r="O13" s="47"/>
      <c r="P13" s="47"/>
      <c r="Q13" s="58"/>
      <c r="R13" s="49"/>
    </row>
    <row r="14" spans="1:18" ht="12.75">
      <c r="A14" t="s">
        <v>63</v>
      </c>
      <c r="B14" s="42" t="s">
        <v>35</v>
      </c>
      <c r="C14" s="54"/>
      <c r="D14" s="54"/>
      <c r="E14" s="54"/>
      <c r="F14" s="51">
        <f t="shared" si="0"/>
      </c>
      <c r="G14" s="52"/>
      <c r="H14" s="51"/>
      <c r="I14" s="51">
        <f t="shared" si="1"/>
      </c>
      <c r="J14" s="53"/>
      <c r="K14" s="9">
        <f t="shared" si="2"/>
      </c>
      <c r="L14" s="8">
        <f t="shared" si="3"/>
      </c>
      <c r="M14" s="9">
        <f t="shared" si="4"/>
      </c>
      <c r="N14" s="21">
        <f>IF(G14="x",(Sommaire!$B$5*H14/F14)/1000,"")</f>
      </c>
      <c r="O14" s="47"/>
      <c r="P14" s="47"/>
      <c r="Q14" s="58"/>
      <c r="R14" s="49"/>
    </row>
    <row r="15" spans="1:18" ht="12.75">
      <c r="A15" t="s">
        <v>63</v>
      </c>
      <c r="B15" s="42" t="s">
        <v>36</v>
      </c>
      <c r="C15" s="54"/>
      <c r="D15" s="54"/>
      <c r="E15" s="54"/>
      <c r="F15" s="51">
        <f t="shared" si="0"/>
      </c>
      <c r="G15" s="52"/>
      <c r="H15" s="51"/>
      <c r="I15" s="51">
        <f t="shared" si="1"/>
      </c>
      <c r="J15" s="53"/>
      <c r="K15" s="9">
        <f>IF(G15="x",HOUR(I15),"")</f>
      </c>
      <c r="L15" s="8">
        <f>IF(G15="x",MINUTE(I15),"")</f>
      </c>
      <c r="M15" s="9">
        <f>IF(G15="x",SECOND(I15),"")</f>
      </c>
      <c r="N15" s="21">
        <f>IF(G15="x",(Sommaire!$B$5*H15/F15)/1000,"")</f>
      </c>
      <c r="O15" s="47"/>
      <c r="P15" s="47"/>
      <c r="Q15" s="58"/>
      <c r="R15" s="49"/>
    </row>
    <row r="16" spans="1:18" ht="12.75">
      <c r="A16" t="s">
        <v>63</v>
      </c>
      <c r="B16" s="42" t="s">
        <v>37</v>
      </c>
      <c r="C16" s="54"/>
      <c r="D16" s="54"/>
      <c r="E16" s="54"/>
      <c r="F16" s="51">
        <f>IF(G16="x",TIME(C16,D16,E16),"")</f>
      </c>
      <c r="G16" s="52"/>
      <c r="H16" s="51"/>
      <c r="I16" s="51">
        <f t="shared" si="1"/>
      </c>
      <c r="J16" s="53"/>
      <c r="K16" s="9">
        <f>IF(G16="x",HOUR(I16),"")</f>
      </c>
      <c r="L16" s="8">
        <f>IF(G16="x",MINUTE(I16),"")</f>
      </c>
      <c r="M16" s="9">
        <f>IF(G16="x",SECOND(I16),"")</f>
      </c>
      <c r="N16" s="21">
        <f>IF(G16="x",(Sommaire!$B$5*H16/F16)/1000,"")</f>
      </c>
      <c r="O16" s="47"/>
      <c r="P16" s="47"/>
      <c r="Q16" s="58"/>
      <c r="R16" s="49"/>
    </row>
    <row r="17" spans="1:18" ht="12.75">
      <c r="A17" t="s">
        <v>63</v>
      </c>
      <c r="B17" s="42" t="s">
        <v>38</v>
      </c>
      <c r="C17" s="54"/>
      <c r="D17" s="54"/>
      <c r="E17" s="54"/>
      <c r="F17" s="51">
        <f aca="true" t="shared" si="5" ref="F17:F33">IF(G17="x",TIME(C17,D17,E17),"")</f>
      </c>
      <c r="G17" s="52"/>
      <c r="H17" s="51"/>
      <c r="I17" s="51">
        <f t="shared" si="1"/>
      </c>
      <c r="J17" s="53"/>
      <c r="K17" s="9">
        <f aca="true" t="shared" si="6" ref="K17:K33">IF(G17="x",HOUR(I17),"")</f>
      </c>
      <c r="L17" s="8">
        <f aca="true" t="shared" si="7" ref="L17:L33">IF(G17="x",MINUTE(I17),"")</f>
      </c>
      <c r="M17" s="9">
        <f aca="true" t="shared" si="8" ref="M17:M33">IF(G17="x",SECOND(I17),"")</f>
      </c>
      <c r="N17" s="21">
        <f>IF(G17="x",(Sommaire!$B$5*H17/F17)/1000,"")</f>
      </c>
      <c r="O17" s="47"/>
      <c r="P17" s="47"/>
      <c r="Q17" s="58"/>
      <c r="R17" s="49"/>
    </row>
    <row r="18" spans="1:18" ht="12.75">
      <c r="A18" t="s">
        <v>63</v>
      </c>
      <c r="B18" s="42" t="s">
        <v>39</v>
      </c>
      <c r="C18" s="54"/>
      <c r="D18" s="54"/>
      <c r="E18" s="54"/>
      <c r="F18" s="51">
        <f t="shared" si="5"/>
      </c>
      <c r="G18" s="52"/>
      <c r="H18" s="51"/>
      <c r="I18" s="51">
        <f t="shared" si="1"/>
      </c>
      <c r="J18" s="53"/>
      <c r="K18" s="9">
        <f t="shared" si="6"/>
      </c>
      <c r="L18" s="8">
        <f t="shared" si="7"/>
      </c>
      <c r="M18" s="9">
        <f t="shared" si="8"/>
      </c>
      <c r="N18" s="21">
        <f>IF(G18="x",(Sommaire!$B$5*H18/F18)/1000,"")</f>
      </c>
      <c r="O18" s="47"/>
      <c r="P18" s="47"/>
      <c r="Q18" s="58"/>
      <c r="R18" s="49"/>
    </row>
    <row r="19" spans="1:18" ht="12.75">
      <c r="A19" t="s">
        <v>63</v>
      </c>
      <c r="B19" s="42" t="s">
        <v>40</v>
      </c>
      <c r="C19" s="54"/>
      <c r="D19" s="54"/>
      <c r="E19" s="54"/>
      <c r="F19" s="51">
        <f t="shared" si="5"/>
      </c>
      <c r="G19" s="52"/>
      <c r="H19" s="51"/>
      <c r="I19" s="51">
        <f t="shared" si="1"/>
      </c>
      <c r="J19" s="53"/>
      <c r="K19" s="9">
        <f t="shared" si="6"/>
      </c>
      <c r="L19" s="8">
        <f t="shared" si="7"/>
      </c>
      <c r="M19" s="9">
        <f t="shared" si="8"/>
      </c>
      <c r="N19" s="21">
        <f>IF(G19="x",(Sommaire!$B$5*H19/F19)/1000,"")</f>
      </c>
      <c r="O19" s="47"/>
      <c r="P19" s="47"/>
      <c r="Q19" s="58"/>
      <c r="R19" s="49"/>
    </row>
    <row r="20" spans="1:18" ht="12.75">
      <c r="A20" t="s">
        <v>63</v>
      </c>
      <c r="B20" s="42" t="s">
        <v>41</v>
      </c>
      <c r="C20" s="54"/>
      <c r="D20" s="54"/>
      <c r="E20" s="54"/>
      <c r="F20" s="51">
        <f t="shared" si="5"/>
      </c>
      <c r="G20" s="52"/>
      <c r="H20" s="51"/>
      <c r="I20" s="51">
        <f t="shared" si="1"/>
      </c>
      <c r="J20" s="53"/>
      <c r="K20" s="9">
        <f t="shared" si="6"/>
      </c>
      <c r="L20" s="8">
        <f t="shared" si="7"/>
      </c>
      <c r="M20" s="9">
        <f t="shared" si="8"/>
      </c>
      <c r="N20" s="21">
        <f>IF(G20="x",(Sommaire!$B$5*H20/F20)/1000,"")</f>
      </c>
      <c r="O20" s="47"/>
      <c r="P20" s="47"/>
      <c r="Q20" s="58"/>
      <c r="R20" s="49"/>
    </row>
    <row r="21" spans="1:18" ht="12.75">
      <c r="A21" t="s">
        <v>63</v>
      </c>
      <c r="B21" s="42" t="s">
        <v>42</v>
      </c>
      <c r="C21" s="54"/>
      <c r="D21" s="54"/>
      <c r="E21" s="54"/>
      <c r="F21" s="51">
        <f t="shared" si="5"/>
      </c>
      <c r="G21" s="52"/>
      <c r="H21" s="51"/>
      <c r="I21" s="51">
        <f t="shared" si="1"/>
      </c>
      <c r="J21" s="53"/>
      <c r="K21" s="9">
        <f t="shared" si="6"/>
      </c>
      <c r="L21" s="8">
        <f t="shared" si="7"/>
      </c>
      <c r="M21" s="9">
        <f t="shared" si="8"/>
      </c>
      <c r="N21" s="21">
        <f>IF(G21="x",(Sommaire!$B$5*H21/F21)/1000,"")</f>
      </c>
      <c r="O21" s="47"/>
      <c r="P21" s="47"/>
      <c r="Q21" s="58"/>
      <c r="R21" s="49"/>
    </row>
    <row r="22" spans="1:18" ht="12.75">
      <c r="A22" t="s">
        <v>63</v>
      </c>
      <c r="B22" s="42" t="s">
        <v>43</v>
      </c>
      <c r="C22" s="54"/>
      <c r="D22" s="54"/>
      <c r="E22" s="54"/>
      <c r="F22" s="51">
        <f t="shared" si="5"/>
      </c>
      <c r="G22" s="52"/>
      <c r="H22" s="51"/>
      <c r="I22" s="51">
        <f t="shared" si="1"/>
      </c>
      <c r="J22" s="53"/>
      <c r="K22" s="9">
        <f t="shared" si="6"/>
      </c>
      <c r="L22" s="8">
        <f t="shared" si="7"/>
      </c>
      <c r="M22" s="9">
        <f t="shared" si="8"/>
      </c>
      <c r="N22" s="21">
        <f>IF(G22="x",(Sommaire!$B$5*H22/F22)/1000,"")</f>
      </c>
      <c r="O22" s="47"/>
      <c r="P22" s="47"/>
      <c r="Q22" s="58"/>
      <c r="R22" s="49"/>
    </row>
    <row r="23" spans="1:18" ht="12.75">
      <c r="A23" t="s">
        <v>63</v>
      </c>
      <c r="B23" s="42" t="s">
        <v>44</v>
      </c>
      <c r="C23" s="54"/>
      <c r="D23" s="54"/>
      <c r="E23" s="54"/>
      <c r="F23" s="51">
        <f t="shared" si="5"/>
      </c>
      <c r="G23" s="52"/>
      <c r="H23" s="51"/>
      <c r="I23" s="51">
        <f t="shared" si="1"/>
      </c>
      <c r="J23" s="53"/>
      <c r="K23" s="9">
        <f t="shared" si="6"/>
      </c>
      <c r="L23" s="8">
        <f t="shared" si="7"/>
      </c>
      <c r="M23" s="9">
        <f t="shared" si="8"/>
      </c>
      <c r="N23" s="21">
        <f>IF(G23="x",(Sommaire!$B$5*H23/F23)/1000,"")</f>
      </c>
      <c r="O23" s="47"/>
      <c r="P23" s="47"/>
      <c r="Q23" s="58"/>
      <c r="R23" s="49"/>
    </row>
    <row r="24" spans="1:18" ht="12.75">
      <c r="A24" t="s">
        <v>63</v>
      </c>
      <c r="B24" s="42" t="s">
        <v>45</v>
      </c>
      <c r="C24" s="54"/>
      <c r="D24" s="54"/>
      <c r="E24" s="54"/>
      <c r="F24" s="51">
        <f t="shared" si="5"/>
      </c>
      <c r="G24" s="52"/>
      <c r="H24" s="51"/>
      <c r="I24" s="51">
        <f t="shared" si="1"/>
      </c>
      <c r="J24" s="53"/>
      <c r="K24" s="9">
        <f t="shared" si="6"/>
      </c>
      <c r="L24" s="8">
        <f t="shared" si="7"/>
      </c>
      <c r="M24" s="9">
        <f t="shared" si="8"/>
      </c>
      <c r="N24" s="21">
        <f>IF(G24="x",(Sommaire!$B$5*H24/F24)/1000,"")</f>
      </c>
      <c r="O24" s="47"/>
      <c r="P24" s="47"/>
      <c r="Q24" s="58"/>
      <c r="R24" s="49"/>
    </row>
    <row r="25" spans="1:18" ht="12.75">
      <c r="A25" t="s">
        <v>63</v>
      </c>
      <c r="B25" s="42" t="s">
        <v>46</v>
      </c>
      <c r="C25" s="54"/>
      <c r="D25" s="54"/>
      <c r="E25" s="54"/>
      <c r="F25" s="51">
        <f t="shared" si="5"/>
      </c>
      <c r="G25" s="52"/>
      <c r="H25" s="51"/>
      <c r="I25" s="51">
        <f t="shared" si="1"/>
      </c>
      <c r="J25" s="53"/>
      <c r="K25" s="9">
        <f t="shared" si="6"/>
      </c>
      <c r="L25" s="8">
        <f t="shared" si="7"/>
      </c>
      <c r="M25" s="9">
        <f t="shared" si="8"/>
      </c>
      <c r="N25" s="21">
        <f>IF(G25="x",(Sommaire!$B$5*H25/F25)/1000,"")</f>
      </c>
      <c r="O25" s="47"/>
      <c r="P25" s="47"/>
      <c r="Q25" s="58"/>
      <c r="R25" s="49"/>
    </row>
    <row r="26" spans="1:18" ht="12.75">
      <c r="A26" t="s">
        <v>63</v>
      </c>
      <c r="B26" s="42" t="s">
        <v>47</v>
      </c>
      <c r="C26" s="54"/>
      <c r="D26" s="54"/>
      <c r="E26" s="54"/>
      <c r="F26" s="51">
        <f t="shared" si="5"/>
      </c>
      <c r="G26" s="52"/>
      <c r="H26" s="51"/>
      <c r="I26" s="51">
        <f t="shared" si="1"/>
      </c>
      <c r="J26" s="53"/>
      <c r="K26" s="9">
        <f t="shared" si="6"/>
      </c>
      <c r="L26" s="8">
        <f t="shared" si="7"/>
      </c>
      <c r="M26" s="9">
        <f t="shared" si="8"/>
      </c>
      <c r="N26" s="21">
        <f>IF(G26="x",(Sommaire!$B$5*H26/F26)/1000,"")</f>
      </c>
      <c r="O26" s="47"/>
      <c r="P26" s="47"/>
      <c r="Q26" s="58"/>
      <c r="R26" s="49"/>
    </row>
    <row r="27" spans="1:18" ht="12.75">
      <c r="A27" t="s">
        <v>63</v>
      </c>
      <c r="B27" s="42" t="s">
        <v>48</v>
      </c>
      <c r="C27" s="54"/>
      <c r="D27" s="54"/>
      <c r="E27" s="54"/>
      <c r="F27" s="51">
        <f t="shared" si="5"/>
      </c>
      <c r="G27" s="52"/>
      <c r="H27" s="51"/>
      <c r="I27" s="51">
        <f t="shared" si="1"/>
      </c>
      <c r="J27" s="53"/>
      <c r="K27" s="9">
        <f t="shared" si="6"/>
      </c>
      <c r="L27" s="8">
        <f t="shared" si="7"/>
      </c>
      <c r="M27" s="9">
        <f t="shared" si="8"/>
      </c>
      <c r="N27" s="21">
        <f>IF(G27="x",(Sommaire!$B$5*H27/F27)/1000,"")</f>
      </c>
      <c r="O27" s="47"/>
      <c r="P27" s="47"/>
      <c r="Q27" s="58"/>
      <c r="R27" s="49"/>
    </row>
    <row r="28" spans="1:18" ht="12.75">
      <c r="A28" t="s">
        <v>63</v>
      </c>
      <c r="B28" s="42" t="s">
        <v>49</v>
      </c>
      <c r="C28" s="54"/>
      <c r="D28" s="54"/>
      <c r="E28" s="54"/>
      <c r="F28" s="51">
        <f t="shared" si="5"/>
      </c>
      <c r="G28" s="52"/>
      <c r="H28" s="51"/>
      <c r="I28" s="51">
        <f t="shared" si="1"/>
      </c>
      <c r="J28" s="53"/>
      <c r="K28" s="9">
        <f t="shared" si="6"/>
      </c>
      <c r="L28" s="8">
        <f t="shared" si="7"/>
      </c>
      <c r="M28" s="9">
        <f t="shared" si="8"/>
      </c>
      <c r="N28" s="21">
        <f>IF(G28="x",(Sommaire!$B$5*H28/F28)/1000,"")</f>
      </c>
      <c r="O28" s="47"/>
      <c r="P28" s="47"/>
      <c r="Q28" s="58"/>
      <c r="R28" s="49"/>
    </row>
    <row r="29" spans="1:18" ht="12.75">
      <c r="A29" t="s">
        <v>63</v>
      </c>
      <c r="B29" s="42" t="s">
        <v>50</v>
      </c>
      <c r="C29" s="54"/>
      <c r="D29" s="54"/>
      <c r="E29" s="54"/>
      <c r="F29" s="51">
        <f t="shared" si="5"/>
      </c>
      <c r="G29" s="52"/>
      <c r="H29" s="51"/>
      <c r="I29" s="51">
        <f t="shared" si="1"/>
      </c>
      <c r="J29" s="53"/>
      <c r="K29" s="9">
        <f t="shared" si="6"/>
      </c>
      <c r="L29" s="8">
        <f t="shared" si="7"/>
      </c>
      <c r="M29" s="9">
        <f t="shared" si="8"/>
      </c>
      <c r="N29" s="21">
        <f>IF(G29="x",(Sommaire!$B$5*H29/F29)/1000,"")</f>
      </c>
      <c r="O29" s="47"/>
      <c r="P29" s="47"/>
      <c r="Q29" s="58"/>
      <c r="R29" s="49"/>
    </row>
    <row r="30" spans="1:18" ht="12.75">
      <c r="A30" t="s">
        <v>63</v>
      </c>
      <c r="B30" s="42" t="s">
        <v>51</v>
      </c>
      <c r="C30" s="54"/>
      <c r="D30" s="54"/>
      <c r="E30" s="54"/>
      <c r="F30" s="51">
        <f t="shared" si="5"/>
      </c>
      <c r="G30" s="52"/>
      <c r="H30" s="51"/>
      <c r="I30" s="51">
        <f t="shared" si="1"/>
      </c>
      <c r="J30" s="53"/>
      <c r="K30" s="9">
        <f t="shared" si="6"/>
      </c>
      <c r="L30" s="8">
        <f t="shared" si="7"/>
      </c>
      <c r="M30" s="9">
        <f t="shared" si="8"/>
      </c>
      <c r="N30" s="21">
        <f>IF(G30="x",(Sommaire!$B$5*H30/F30)/1000,"")</f>
      </c>
      <c r="O30" s="47"/>
      <c r="P30" s="47"/>
      <c r="Q30" s="58"/>
      <c r="R30" s="49"/>
    </row>
    <row r="31" spans="1:18" ht="12.75">
      <c r="A31" t="s">
        <v>63</v>
      </c>
      <c r="B31" s="42" t="s">
        <v>52</v>
      </c>
      <c r="C31" s="54"/>
      <c r="D31" s="54"/>
      <c r="E31" s="54"/>
      <c r="F31" s="51">
        <f t="shared" si="5"/>
      </c>
      <c r="G31" s="52"/>
      <c r="H31" s="51"/>
      <c r="I31" s="51">
        <f t="shared" si="1"/>
      </c>
      <c r="J31" s="53"/>
      <c r="K31" s="9">
        <f t="shared" si="6"/>
      </c>
      <c r="L31" s="8">
        <f t="shared" si="7"/>
      </c>
      <c r="M31" s="9">
        <f t="shared" si="8"/>
      </c>
      <c r="N31" s="21">
        <f>IF(G31="x",(Sommaire!$B$5*H31/F31)/1000,"")</f>
      </c>
      <c r="O31" s="47"/>
      <c r="P31" s="47"/>
      <c r="Q31" s="58"/>
      <c r="R31" s="49"/>
    </row>
    <row r="32" spans="1:18" ht="12.75">
      <c r="A32" t="s">
        <v>63</v>
      </c>
      <c r="B32" s="42" t="s">
        <v>53</v>
      </c>
      <c r="C32" s="54"/>
      <c r="D32" s="54"/>
      <c r="E32" s="54"/>
      <c r="F32" s="51">
        <f t="shared" si="5"/>
      </c>
      <c r="G32" s="52"/>
      <c r="H32" s="51"/>
      <c r="I32" s="51">
        <f t="shared" si="1"/>
      </c>
      <c r="J32" s="53"/>
      <c r="K32" s="9">
        <f t="shared" si="6"/>
      </c>
      <c r="L32" s="8">
        <f t="shared" si="7"/>
      </c>
      <c r="M32" s="9">
        <f t="shared" si="8"/>
      </c>
      <c r="N32" s="21">
        <f>IF(G32="x",(Sommaire!$B$5*H32/F32)/1000,"")</f>
      </c>
      <c r="O32" s="47"/>
      <c r="P32" s="47"/>
      <c r="Q32" s="58"/>
      <c r="R32" s="49"/>
    </row>
    <row r="33" spans="1:18" ht="12.75">
      <c r="A33" t="s">
        <v>63</v>
      </c>
      <c r="B33" s="42" t="s">
        <v>54</v>
      </c>
      <c r="C33" s="54"/>
      <c r="D33" s="54"/>
      <c r="E33" s="54"/>
      <c r="F33" s="51">
        <f t="shared" si="5"/>
      </c>
      <c r="G33" s="52"/>
      <c r="H33" s="51"/>
      <c r="I33" s="51">
        <f t="shared" si="1"/>
      </c>
      <c r="J33" s="53"/>
      <c r="K33" s="9">
        <f t="shared" si="6"/>
      </c>
      <c r="L33" s="8">
        <f t="shared" si="7"/>
      </c>
      <c r="M33" s="9">
        <f t="shared" si="8"/>
      </c>
      <c r="N33" s="21">
        <f>IF(G33="x",(Sommaire!$B$5*H33/F33)/1000,"")</f>
      </c>
      <c r="O33" s="47"/>
      <c r="P33" s="47"/>
      <c r="Q33" s="58"/>
      <c r="R33" s="49"/>
    </row>
    <row r="34" ht="13.5" thickBot="1"/>
    <row r="35" spans="2:18" ht="13.5" thickBot="1">
      <c r="B35" s="41" t="s">
        <v>23</v>
      </c>
      <c r="C35" s="16">
        <f>HOUR(F35)</f>
        <v>0</v>
      </c>
      <c r="D35" s="16">
        <f>MINUTE(F35)</f>
        <v>0</v>
      </c>
      <c r="E35" s="17">
        <f>SECOND(F35)</f>
        <v>0</v>
      </c>
      <c r="F35" s="2">
        <f>SUMIF($G$3:$G$33,"x",F3:F33)</f>
        <v>0</v>
      </c>
      <c r="G35" s="29">
        <f>COUNTIF(G3:G33,"x")</f>
        <v>0</v>
      </c>
      <c r="H35" s="2">
        <f>SUMIF($G$3:$G$33,"x",H3:H33)</f>
        <v>0</v>
      </c>
      <c r="I35" s="2" t="e">
        <f>AVERAGE(I3:I34)</f>
        <v>#DIV/0!</v>
      </c>
      <c r="K35" s="13" t="e">
        <f>HOUR(I35)</f>
        <v>#DIV/0!</v>
      </c>
      <c r="L35" s="14" t="e">
        <f>MINUTE(I35)</f>
        <v>#DIV/0!</v>
      </c>
      <c r="M35" s="14" t="e">
        <f>SECOND(I35)</f>
        <v>#DIV/0!</v>
      </c>
      <c r="N35" s="23" t="e">
        <f>(Sommaire!$B$5*H35/F35)/1000</f>
        <v>#DIV/0!</v>
      </c>
      <c r="O35" s="23"/>
      <c r="P35" s="23"/>
      <c r="Q35" s="60">
        <f>SUM(Q17:Q33)</f>
        <v>0</v>
      </c>
      <c r="R35" s="15" t="s">
        <v>10</v>
      </c>
    </row>
  </sheetData>
  <sheetProtection password="CAC3" sheet="1" objects="1" scenarios="1"/>
  <mergeCells count="2">
    <mergeCell ref="C1:E1"/>
    <mergeCell ref="K1:M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pane xSplit="2" ySplit="2" topLeftCell="C3" activePane="bottomRight" state="frozen"/>
      <selection pane="topLeft" activeCell="N1" sqref="N1"/>
      <selection pane="topRight" activeCell="N1" sqref="N1"/>
      <selection pane="bottomLeft" activeCell="N1" sqref="N1"/>
      <selection pane="bottomRight" activeCell="N1" sqref="N1"/>
    </sheetView>
  </sheetViews>
  <sheetFormatPr defaultColWidth="11.421875" defaultRowHeight="12.75"/>
  <cols>
    <col min="1" max="1" width="3.140625" style="0" bestFit="1" customWidth="1"/>
    <col min="2" max="2" width="5.00390625" style="40" bestFit="1" customWidth="1"/>
    <col min="3" max="3" width="2.28125" style="1" bestFit="1" customWidth="1"/>
    <col min="4" max="4" width="2.57421875" style="1" bestFit="1" customWidth="1"/>
    <col min="5" max="5" width="2.28125" style="1" bestFit="1" customWidth="1"/>
    <col min="6" max="6" width="9.57421875" style="2" hidden="1" customWidth="1"/>
    <col min="7" max="7" width="7.28125" style="29" bestFit="1" customWidth="1"/>
    <col min="8" max="8" width="8.28125" style="2" bestFit="1" customWidth="1"/>
    <col min="9" max="9" width="12.8515625" style="2" hidden="1" customWidth="1"/>
    <col min="10" max="10" width="7.140625" style="25" bestFit="1" customWidth="1"/>
    <col min="11" max="11" width="2.28125" style="0" bestFit="1" customWidth="1"/>
    <col min="12" max="12" width="2.57421875" style="0" bestFit="1" customWidth="1"/>
    <col min="13" max="13" width="2.28125" style="0" bestFit="1" customWidth="1"/>
    <col min="14" max="14" width="5.421875" style="22" bestFit="1" customWidth="1"/>
    <col min="15" max="15" width="5.00390625" style="22" bestFit="1" customWidth="1"/>
    <col min="16" max="16" width="5.00390625" style="22" customWidth="1"/>
    <col min="17" max="17" width="4.8515625" style="59" bestFit="1" customWidth="1"/>
    <col min="18" max="18" width="11.7109375" style="0" bestFit="1" customWidth="1"/>
    <col min="19" max="19" width="12.00390625" style="1" hidden="1" customWidth="1"/>
    <col min="20" max="16384" width="2.8515625" style="0" customWidth="1"/>
  </cols>
  <sheetData>
    <row r="1" spans="2:19" ht="13.5" thickBot="1">
      <c r="B1" s="39"/>
      <c r="C1" s="106" t="s">
        <v>0</v>
      </c>
      <c r="D1" s="107"/>
      <c r="E1" s="108"/>
      <c r="F1" s="3"/>
      <c r="G1" s="3"/>
      <c r="H1" s="18"/>
      <c r="I1" s="4"/>
      <c r="J1" s="45"/>
      <c r="K1" s="109" t="s">
        <v>8</v>
      </c>
      <c r="L1" s="110"/>
      <c r="M1" s="111"/>
      <c r="N1" s="19" t="s">
        <v>13</v>
      </c>
      <c r="O1" s="19"/>
      <c r="P1" s="19"/>
      <c r="Q1" s="56"/>
      <c r="R1" s="6"/>
      <c r="S1" s="1" t="s">
        <v>12</v>
      </c>
    </row>
    <row r="2" spans="2:19" ht="26.25" thickBot="1">
      <c r="B2" s="24" t="s">
        <v>55</v>
      </c>
      <c r="C2" s="10" t="s">
        <v>6</v>
      </c>
      <c r="D2" s="10" t="s">
        <v>7</v>
      </c>
      <c r="E2" s="10" t="s">
        <v>5</v>
      </c>
      <c r="F2" s="5" t="s">
        <v>3</v>
      </c>
      <c r="G2" s="43" t="s">
        <v>56</v>
      </c>
      <c r="H2" s="44" t="s">
        <v>58</v>
      </c>
      <c r="I2" s="5" t="s">
        <v>4</v>
      </c>
      <c r="J2" s="46" t="s">
        <v>2</v>
      </c>
      <c r="K2" s="11" t="s">
        <v>6</v>
      </c>
      <c r="L2" s="12" t="s">
        <v>7</v>
      </c>
      <c r="M2" s="12" t="s">
        <v>5</v>
      </c>
      <c r="N2" s="20"/>
      <c r="O2" s="55" t="s">
        <v>59</v>
      </c>
      <c r="P2" s="55" t="s">
        <v>60</v>
      </c>
      <c r="Q2" s="57" t="s">
        <v>71</v>
      </c>
      <c r="R2" s="7" t="s">
        <v>9</v>
      </c>
      <c r="S2" s="2">
        <f>TIME(1,0,0)</f>
        <v>0.041666666666666664</v>
      </c>
    </row>
    <row r="3" spans="1:18" ht="12.75">
      <c r="A3" t="s">
        <v>78</v>
      </c>
      <c r="B3" s="42" t="s">
        <v>24</v>
      </c>
      <c r="C3" s="50"/>
      <c r="D3" s="50"/>
      <c r="E3" s="50"/>
      <c r="F3" s="51">
        <f aca="true" t="shared" si="0" ref="F3:F31">IF(G3="x",TIME(C3,D3,E3),"")</f>
      </c>
      <c r="G3" s="52"/>
      <c r="H3" s="51"/>
      <c r="I3" s="51">
        <f aca="true" t="shared" si="1" ref="I3:I31">IF(G3="x",F3*1000/H3,"")</f>
      </c>
      <c r="J3" s="53"/>
      <c r="K3" s="9">
        <f aca="true" t="shared" si="2" ref="K3:K31">IF(G3="x",HOUR(I3),"")</f>
      </c>
      <c r="L3" s="8">
        <f aca="true" t="shared" si="3" ref="L3:L31">IF(G3="x",MINUTE(I3),"")</f>
      </c>
      <c r="M3" s="9">
        <f aca="true" t="shared" si="4" ref="M3:M31">IF(G3="x",SECOND(I3),"")</f>
      </c>
      <c r="N3" s="21">
        <f aca="true" t="shared" si="5" ref="N3:N31">IF(G3="x",($S$2*H3/F3)/1000,"")</f>
      </c>
      <c r="O3" s="47"/>
      <c r="P3" s="47"/>
      <c r="Q3" s="58"/>
      <c r="R3" s="48"/>
    </row>
    <row r="4" spans="1:18" ht="12.75">
      <c r="A4" t="s">
        <v>78</v>
      </c>
      <c r="B4" s="42" t="s">
        <v>25</v>
      </c>
      <c r="C4" s="54"/>
      <c r="D4" s="54"/>
      <c r="E4" s="54"/>
      <c r="F4" s="51">
        <f t="shared" si="0"/>
      </c>
      <c r="G4" s="52"/>
      <c r="H4" s="51"/>
      <c r="I4" s="51">
        <f t="shared" si="1"/>
      </c>
      <c r="J4" s="53"/>
      <c r="K4" s="9">
        <f t="shared" si="2"/>
      </c>
      <c r="L4" s="8">
        <f t="shared" si="3"/>
      </c>
      <c r="M4" s="9">
        <f t="shared" si="4"/>
      </c>
      <c r="N4" s="21">
        <f t="shared" si="5"/>
      </c>
      <c r="O4" s="47"/>
      <c r="P4" s="47"/>
      <c r="Q4" s="58"/>
      <c r="R4" s="49"/>
    </row>
    <row r="5" spans="1:18" ht="12.75">
      <c r="A5" t="s">
        <v>78</v>
      </c>
      <c r="B5" s="42" t="s">
        <v>26</v>
      </c>
      <c r="C5" s="54"/>
      <c r="D5" s="54"/>
      <c r="E5" s="54"/>
      <c r="F5" s="51">
        <f t="shared" si="0"/>
      </c>
      <c r="G5" s="52"/>
      <c r="H5" s="51"/>
      <c r="I5" s="51">
        <f t="shared" si="1"/>
      </c>
      <c r="J5" s="53"/>
      <c r="K5" s="9">
        <f t="shared" si="2"/>
      </c>
      <c r="L5" s="8">
        <f t="shared" si="3"/>
      </c>
      <c r="M5" s="9">
        <f t="shared" si="4"/>
      </c>
      <c r="N5" s="21">
        <f t="shared" si="5"/>
      </c>
      <c r="O5" s="47"/>
      <c r="P5" s="47"/>
      <c r="Q5" s="58"/>
      <c r="R5" s="49"/>
    </row>
    <row r="6" spans="1:18" ht="12.75">
      <c r="A6" t="s">
        <v>78</v>
      </c>
      <c r="B6" s="42" t="s">
        <v>27</v>
      </c>
      <c r="C6" s="54"/>
      <c r="D6" s="54"/>
      <c r="E6" s="54"/>
      <c r="F6" s="51">
        <f t="shared" si="0"/>
      </c>
      <c r="G6" s="52"/>
      <c r="H6" s="51"/>
      <c r="I6" s="51">
        <f t="shared" si="1"/>
      </c>
      <c r="J6" s="53"/>
      <c r="K6" s="9">
        <f t="shared" si="2"/>
      </c>
      <c r="L6" s="8">
        <f t="shared" si="3"/>
      </c>
      <c r="M6" s="9">
        <f t="shared" si="4"/>
      </c>
      <c r="N6" s="21">
        <f t="shared" si="5"/>
      </c>
      <c r="O6" s="47"/>
      <c r="P6" s="47"/>
      <c r="Q6" s="58"/>
      <c r="R6" s="49"/>
    </row>
    <row r="7" spans="1:18" ht="12.75">
      <c r="A7" t="s">
        <v>78</v>
      </c>
      <c r="B7" s="42" t="s">
        <v>28</v>
      </c>
      <c r="C7" s="54"/>
      <c r="D7" s="54"/>
      <c r="E7" s="54"/>
      <c r="F7" s="51">
        <f t="shared" si="0"/>
      </c>
      <c r="G7" s="52"/>
      <c r="H7" s="51"/>
      <c r="I7" s="51">
        <f t="shared" si="1"/>
      </c>
      <c r="J7" s="53"/>
      <c r="K7" s="9">
        <f t="shared" si="2"/>
      </c>
      <c r="L7" s="8">
        <f t="shared" si="3"/>
      </c>
      <c r="M7" s="9">
        <f t="shared" si="4"/>
      </c>
      <c r="N7" s="21">
        <f t="shared" si="5"/>
      </c>
      <c r="O7" s="47"/>
      <c r="P7" s="47"/>
      <c r="Q7" s="58"/>
      <c r="R7" s="49"/>
    </row>
    <row r="8" spans="1:18" ht="12.75">
      <c r="A8" t="s">
        <v>78</v>
      </c>
      <c r="B8" s="42" t="s">
        <v>29</v>
      </c>
      <c r="C8" s="54"/>
      <c r="D8" s="54"/>
      <c r="E8" s="54"/>
      <c r="F8" s="51">
        <f t="shared" si="0"/>
      </c>
      <c r="G8" s="52"/>
      <c r="H8" s="51"/>
      <c r="I8" s="51">
        <f t="shared" si="1"/>
      </c>
      <c r="J8" s="53"/>
      <c r="K8" s="9">
        <f t="shared" si="2"/>
      </c>
      <c r="L8" s="8">
        <f t="shared" si="3"/>
      </c>
      <c r="M8" s="9">
        <f t="shared" si="4"/>
      </c>
      <c r="N8" s="21">
        <f t="shared" si="5"/>
      </c>
      <c r="O8" s="47"/>
      <c r="P8" s="47"/>
      <c r="Q8" s="58"/>
      <c r="R8" s="49"/>
    </row>
    <row r="9" spans="1:18" ht="12.75">
      <c r="A9" t="s">
        <v>78</v>
      </c>
      <c r="B9" s="42" t="s">
        <v>30</v>
      </c>
      <c r="C9" s="54"/>
      <c r="D9" s="54"/>
      <c r="E9" s="54"/>
      <c r="F9" s="51">
        <f t="shared" si="0"/>
      </c>
      <c r="G9" s="52"/>
      <c r="H9" s="51"/>
      <c r="I9" s="51">
        <f t="shared" si="1"/>
      </c>
      <c r="J9" s="53"/>
      <c r="K9" s="9">
        <f t="shared" si="2"/>
      </c>
      <c r="L9" s="8">
        <f t="shared" si="3"/>
      </c>
      <c r="M9" s="9">
        <f t="shared" si="4"/>
      </c>
      <c r="N9" s="21">
        <f t="shared" si="5"/>
      </c>
      <c r="O9" s="47"/>
      <c r="P9" s="47"/>
      <c r="Q9" s="58"/>
      <c r="R9" s="49"/>
    </row>
    <row r="10" spans="1:18" ht="12.75">
      <c r="A10" t="s">
        <v>78</v>
      </c>
      <c r="B10" s="42" t="s">
        <v>31</v>
      </c>
      <c r="C10" s="54"/>
      <c r="D10" s="54"/>
      <c r="E10" s="54"/>
      <c r="F10" s="51">
        <f t="shared" si="0"/>
      </c>
      <c r="G10" s="52"/>
      <c r="H10" s="51"/>
      <c r="I10" s="51">
        <f t="shared" si="1"/>
      </c>
      <c r="J10" s="53"/>
      <c r="K10" s="9">
        <f t="shared" si="2"/>
      </c>
      <c r="L10" s="8">
        <f t="shared" si="3"/>
      </c>
      <c r="M10" s="9">
        <f t="shared" si="4"/>
      </c>
      <c r="N10" s="21">
        <f t="shared" si="5"/>
      </c>
      <c r="O10" s="47"/>
      <c r="P10" s="47"/>
      <c r="Q10" s="58"/>
      <c r="R10" s="49"/>
    </row>
    <row r="11" spans="1:18" ht="12.75">
      <c r="A11" t="s">
        <v>78</v>
      </c>
      <c r="B11" s="42" t="s">
        <v>32</v>
      </c>
      <c r="C11" s="54"/>
      <c r="D11" s="54"/>
      <c r="E11" s="54"/>
      <c r="F11" s="51">
        <f t="shared" si="0"/>
      </c>
      <c r="G11" s="52"/>
      <c r="H11" s="51"/>
      <c r="I11" s="51">
        <f t="shared" si="1"/>
      </c>
      <c r="J11" s="53"/>
      <c r="K11" s="9">
        <f t="shared" si="2"/>
      </c>
      <c r="L11" s="8">
        <f t="shared" si="3"/>
      </c>
      <c r="M11" s="9">
        <f t="shared" si="4"/>
      </c>
      <c r="N11" s="21">
        <f t="shared" si="5"/>
      </c>
      <c r="O11" s="47"/>
      <c r="P11" s="47"/>
      <c r="Q11" s="58"/>
      <c r="R11" s="49"/>
    </row>
    <row r="12" spans="1:18" ht="12.75">
      <c r="A12" t="s">
        <v>78</v>
      </c>
      <c r="B12" s="42" t="s">
        <v>33</v>
      </c>
      <c r="C12" s="54"/>
      <c r="D12" s="54"/>
      <c r="E12" s="54"/>
      <c r="F12" s="51">
        <f t="shared" si="0"/>
      </c>
      <c r="G12" s="52"/>
      <c r="H12" s="51"/>
      <c r="I12" s="51">
        <f t="shared" si="1"/>
      </c>
      <c r="J12" s="53"/>
      <c r="K12" s="9">
        <f t="shared" si="2"/>
      </c>
      <c r="L12" s="8">
        <f t="shared" si="3"/>
      </c>
      <c r="M12" s="9">
        <f t="shared" si="4"/>
      </c>
      <c r="N12" s="21">
        <f t="shared" si="5"/>
      </c>
      <c r="O12" s="47"/>
      <c r="P12" s="47"/>
      <c r="Q12" s="58"/>
      <c r="R12" s="49"/>
    </row>
    <row r="13" spans="1:18" ht="12.75">
      <c r="A13" t="s">
        <v>78</v>
      </c>
      <c r="B13" s="42" t="s">
        <v>34</v>
      </c>
      <c r="C13" s="54"/>
      <c r="D13" s="54"/>
      <c r="E13" s="54"/>
      <c r="F13" s="51">
        <f t="shared" si="0"/>
      </c>
      <c r="G13" s="52"/>
      <c r="H13" s="51"/>
      <c r="I13" s="51">
        <f t="shared" si="1"/>
      </c>
      <c r="J13" s="53"/>
      <c r="K13" s="9">
        <f t="shared" si="2"/>
      </c>
      <c r="L13" s="8">
        <f t="shared" si="3"/>
      </c>
      <c r="M13" s="9">
        <f t="shared" si="4"/>
      </c>
      <c r="N13" s="21">
        <f t="shared" si="5"/>
      </c>
      <c r="O13" s="47"/>
      <c r="P13" s="47"/>
      <c r="Q13" s="58"/>
      <c r="R13" s="49"/>
    </row>
    <row r="14" spans="1:18" ht="12.75">
      <c r="A14" t="s">
        <v>78</v>
      </c>
      <c r="B14" s="42" t="s">
        <v>35</v>
      </c>
      <c r="C14" s="54"/>
      <c r="D14" s="54"/>
      <c r="E14" s="54"/>
      <c r="F14" s="51">
        <f t="shared" si="0"/>
      </c>
      <c r="G14" s="52"/>
      <c r="H14" s="51"/>
      <c r="I14" s="51">
        <f t="shared" si="1"/>
      </c>
      <c r="J14" s="53"/>
      <c r="K14" s="9">
        <f t="shared" si="2"/>
      </c>
      <c r="L14" s="8">
        <f t="shared" si="3"/>
      </c>
      <c r="M14" s="9">
        <f t="shared" si="4"/>
      </c>
      <c r="N14" s="21">
        <f t="shared" si="5"/>
      </c>
      <c r="O14" s="47"/>
      <c r="P14" s="47"/>
      <c r="Q14" s="58"/>
      <c r="R14" s="49"/>
    </row>
    <row r="15" spans="1:18" ht="12.75">
      <c r="A15" t="s">
        <v>78</v>
      </c>
      <c r="B15" s="42" t="s">
        <v>36</v>
      </c>
      <c r="C15" s="54"/>
      <c r="D15" s="54"/>
      <c r="E15" s="54"/>
      <c r="F15" s="51">
        <f t="shared" si="0"/>
      </c>
      <c r="G15" s="52"/>
      <c r="H15" s="51"/>
      <c r="I15" s="51">
        <f t="shared" si="1"/>
      </c>
      <c r="J15" s="53"/>
      <c r="K15" s="9">
        <f t="shared" si="2"/>
      </c>
      <c r="L15" s="8">
        <f t="shared" si="3"/>
      </c>
      <c r="M15" s="9">
        <f t="shared" si="4"/>
      </c>
      <c r="N15" s="21">
        <f t="shared" si="5"/>
      </c>
      <c r="O15" s="47"/>
      <c r="P15" s="47"/>
      <c r="Q15" s="58"/>
      <c r="R15" s="49"/>
    </row>
    <row r="16" spans="1:18" ht="12.75">
      <c r="A16" t="s">
        <v>78</v>
      </c>
      <c r="B16" s="42" t="s">
        <v>37</v>
      </c>
      <c r="C16" s="54"/>
      <c r="D16" s="54"/>
      <c r="E16" s="54"/>
      <c r="F16" s="51">
        <f t="shared" si="0"/>
      </c>
      <c r="G16" s="52"/>
      <c r="H16" s="51"/>
      <c r="I16" s="51">
        <f t="shared" si="1"/>
      </c>
      <c r="J16" s="53"/>
      <c r="K16" s="9">
        <f t="shared" si="2"/>
      </c>
      <c r="L16" s="8">
        <f t="shared" si="3"/>
      </c>
      <c r="M16" s="9">
        <f t="shared" si="4"/>
      </c>
      <c r="N16" s="21">
        <f t="shared" si="5"/>
      </c>
      <c r="O16" s="47"/>
      <c r="P16" s="47"/>
      <c r="Q16" s="58"/>
      <c r="R16" s="49"/>
    </row>
    <row r="17" spans="1:18" ht="12.75">
      <c r="A17" t="s">
        <v>78</v>
      </c>
      <c r="B17" s="42" t="s">
        <v>38</v>
      </c>
      <c r="C17" s="54"/>
      <c r="D17" s="54"/>
      <c r="E17" s="54"/>
      <c r="F17" s="51">
        <f t="shared" si="0"/>
      </c>
      <c r="G17" s="52"/>
      <c r="H17" s="51"/>
      <c r="I17" s="51">
        <f t="shared" si="1"/>
      </c>
      <c r="J17" s="53"/>
      <c r="K17" s="9">
        <f t="shared" si="2"/>
      </c>
      <c r="L17" s="8">
        <f t="shared" si="3"/>
      </c>
      <c r="M17" s="9">
        <f t="shared" si="4"/>
      </c>
      <c r="N17" s="21">
        <f t="shared" si="5"/>
      </c>
      <c r="O17" s="47"/>
      <c r="P17" s="47"/>
      <c r="Q17" s="58"/>
      <c r="R17" s="49"/>
    </row>
    <row r="18" spans="1:18" ht="12.75">
      <c r="A18" t="s">
        <v>78</v>
      </c>
      <c r="B18" s="42" t="s">
        <v>39</v>
      </c>
      <c r="C18" s="54"/>
      <c r="D18" s="54"/>
      <c r="E18" s="54"/>
      <c r="F18" s="51">
        <f t="shared" si="0"/>
      </c>
      <c r="G18" s="52"/>
      <c r="H18" s="51"/>
      <c r="I18" s="51">
        <f t="shared" si="1"/>
      </c>
      <c r="J18" s="53"/>
      <c r="K18" s="9">
        <f t="shared" si="2"/>
      </c>
      <c r="L18" s="8">
        <f t="shared" si="3"/>
      </c>
      <c r="M18" s="9">
        <f t="shared" si="4"/>
      </c>
      <c r="N18" s="21">
        <f t="shared" si="5"/>
      </c>
      <c r="O18" s="47"/>
      <c r="P18" s="47"/>
      <c r="Q18" s="58"/>
      <c r="R18" s="49"/>
    </row>
    <row r="19" spans="1:18" ht="12.75">
      <c r="A19" t="s">
        <v>78</v>
      </c>
      <c r="B19" s="42" t="s">
        <v>40</v>
      </c>
      <c r="C19" s="54"/>
      <c r="D19" s="54"/>
      <c r="E19" s="54"/>
      <c r="F19" s="51">
        <f t="shared" si="0"/>
      </c>
      <c r="G19" s="52"/>
      <c r="H19" s="51"/>
      <c r="I19" s="51">
        <f t="shared" si="1"/>
      </c>
      <c r="J19" s="53"/>
      <c r="K19" s="9">
        <f t="shared" si="2"/>
      </c>
      <c r="L19" s="8">
        <f t="shared" si="3"/>
      </c>
      <c r="M19" s="9">
        <f t="shared" si="4"/>
      </c>
      <c r="N19" s="21">
        <f t="shared" si="5"/>
      </c>
      <c r="O19" s="47"/>
      <c r="P19" s="47"/>
      <c r="Q19" s="58"/>
      <c r="R19" s="49"/>
    </row>
    <row r="20" spans="1:18" ht="12.75">
      <c r="A20" t="s">
        <v>78</v>
      </c>
      <c r="B20" s="42" t="s">
        <v>41</v>
      </c>
      <c r="C20" s="54"/>
      <c r="D20" s="54"/>
      <c r="E20" s="54"/>
      <c r="F20" s="51">
        <f t="shared" si="0"/>
      </c>
      <c r="G20" s="52"/>
      <c r="H20" s="51"/>
      <c r="I20" s="51">
        <f t="shared" si="1"/>
      </c>
      <c r="J20" s="53"/>
      <c r="K20" s="9">
        <f t="shared" si="2"/>
      </c>
      <c r="L20" s="8">
        <f t="shared" si="3"/>
      </c>
      <c r="M20" s="9">
        <f t="shared" si="4"/>
      </c>
      <c r="N20" s="21">
        <f>IF(G20="x",(Sommaire!B5*H20/F20)/1000,"")</f>
      </c>
      <c r="O20" s="47"/>
      <c r="P20" s="47"/>
      <c r="Q20" s="58"/>
      <c r="R20" s="49"/>
    </row>
    <row r="21" spans="1:18" ht="12.75">
      <c r="A21" t="s">
        <v>78</v>
      </c>
      <c r="B21" s="42" t="s">
        <v>42</v>
      </c>
      <c r="C21" s="54"/>
      <c r="D21" s="54"/>
      <c r="E21" s="54"/>
      <c r="F21" s="51">
        <f t="shared" si="0"/>
      </c>
      <c r="G21" s="52"/>
      <c r="H21" s="51"/>
      <c r="I21" s="51">
        <f t="shared" si="1"/>
      </c>
      <c r="J21" s="53"/>
      <c r="K21" s="9">
        <f t="shared" si="2"/>
      </c>
      <c r="L21" s="8">
        <f t="shared" si="3"/>
      </c>
      <c r="M21" s="9">
        <f t="shared" si="4"/>
      </c>
      <c r="N21" s="21">
        <f t="shared" si="5"/>
      </c>
      <c r="O21" s="47"/>
      <c r="P21" s="47"/>
      <c r="Q21" s="58"/>
      <c r="R21" s="49"/>
    </row>
    <row r="22" spans="1:18" ht="12.75">
      <c r="A22" t="s">
        <v>78</v>
      </c>
      <c r="B22" s="42" t="s">
        <v>43</v>
      </c>
      <c r="C22" s="54"/>
      <c r="D22" s="54"/>
      <c r="E22" s="54"/>
      <c r="F22" s="51">
        <f t="shared" si="0"/>
      </c>
      <c r="G22" s="52"/>
      <c r="H22" s="51"/>
      <c r="I22" s="51">
        <f t="shared" si="1"/>
      </c>
      <c r="J22" s="53"/>
      <c r="K22" s="9">
        <f t="shared" si="2"/>
      </c>
      <c r="L22" s="8">
        <f t="shared" si="3"/>
      </c>
      <c r="M22" s="9">
        <f t="shared" si="4"/>
      </c>
      <c r="N22" s="21">
        <f t="shared" si="5"/>
      </c>
      <c r="O22" s="47"/>
      <c r="P22" s="47"/>
      <c r="Q22" s="58"/>
      <c r="R22" s="49"/>
    </row>
    <row r="23" spans="1:18" ht="12.75">
      <c r="A23" t="s">
        <v>78</v>
      </c>
      <c r="B23" s="42" t="s">
        <v>44</v>
      </c>
      <c r="C23" s="54"/>
      <c r="D23" s="54"/>
      <c r="E23" s="54"/>
      <c r="F23" s="51">
        <f t="shared" si="0"/>
      </c>
      <c r="G23" s="52"/>
      <c r="H23" s="51"/>
      <c r="I23" s="51">
        <f t="shared" si="1"/>
      </c>
      <c r="J23" s="53"/>
      <c r="K23" s="9">
        <f t="shared" si="2"/>
      </c>
      <c r="L23" s="8">
        <f t="shared" si="3"/>
      </c>
      <c r="M23" s="9">
        <f t="shared" si="4"/>
      </c>
      <c r="N23" s="21">
        <f t="shared" si="5"/>
      </c>
      <c r="O23" s="47"/>
      <c r="P23" s="47"/>
      <c r="Q23" s="58"/>
      <c r="R23" s="49"/>
    </row>
    <row r="24" spans="1:18" ht="12.75">
      <c r="A24" t="s">
        <v>78</v>
      </c>
      <c r="B24" s="42" t="s">
        <v>45</v>
      </c>
      <c r="C24" s="54"/>
      <c r="D24" s="54"/>
      <c r="E24" s="54"/>
      <c r="F24" s="51">
        <f t="shared" si="0"/>
      </c>
      <c r="G24" s="52"/>
      <c r="H24" s="51"/>
      <c r="I24" s="51">
        <f t="shared" si="1"/>
      </c>
      <c r="J24" s="53"/>
      <c r="K24" s="9">
        <f t="shared" si="2"/>
      </c>
      <c r="L24" s="8">
        <f t="shared" si="3"/>
      </c>
      <c r="M24" s="9">
        <f t="shared" si="4"/>
      </c>
      <c r="N24" s="21">
        <f t="shared" si="5"/>
      </c>
      <c r="O24" s="47"/>
      <c r="P24" s="47"/>
      <c r="Q24" s="58"/>
      <c r="R24" s="49"/>
    </row>
    <row r="25" spans="1:18" ht="12.75">
      <c r="A25" t="s">
        <v>78</v>
      </c>
      <c r="B25" s="42" t="s">
        <v>46</v>
      </c>
      <c r="C25" s="54"/>
      <c r="D25" s="54"/>
      <c r="E25" s="54"/>
      <c r="F25" s="51">
        <f t="shared" si="0"/>
      </c>
      <c r="G25" s="52"/>
      <c r="H25" s="51"/>
      <c r="I25" s="51">
        <f t="shared" si="1"/>
      </c>
      <c r="J25" s="53"/>
      <c r="K25" s="9">
        <f t="shared" si="2"/>
      </c>
      <c r="L25" s="8">
        <f t="shared" si="3"/>
      </c>
      <c r="M25" s="9">
        <f t="shared" si="4"/>
      </c>
      <c r="N25" s="21">
        <f t="shared" si="5"/>
      </c>
      <c r="O25" s="47"/>
      <c r="P25" s="47"/>
      <c r="Q25" s="58"/>
      <c r="R25" s="49"/>
    </row>
    <row r="26" spans="1:18" ht="12.75">
      <c r="A26" t="s">
        <v>78</v>
      </c>
      <c r="B26" s="42" t="s">
        <v>47</v>
      </c>
      <c r="C26" s="54"/>
      <c r="D26" s="54"/>
      <c r="E26" s="54"/>
      <c r="F26" s="51">
        <f t="shared" si="0"/>
      </c>
      <c r="G26" s="52"/>
      <c r="H26" s="51"/>
      <c r="I26" s="51">
        <f t="shared" si="1"/>
      </c>
      <c r="J26" s="53"/>
      <c r="K26" s="9">
        <f t="shared" si="2"/>
      </c>
      <c r="L26" s="8">
        <f t="shared" si="3"/>
      </c>
      <c r="M26" s="9">
        <f t="shared" si="4"/>
      </c>
      <c r="N26" s="21">
        <f t="shared" si="5"/>
      </c>
      <c r="O26" s="47"/>
      <c r="P26" s="47"/>
      <c r="Q26" s="58"/>
      <c r="R26" s="49"/>
    </row>
    <row r="27" spans="1:18" ht="12.75">
      <c r="A27" t="s">
        <v>78</v>
      </c>
      <c r="B27" s="42" t="s">
        <v>48</v>
      </c>
      <c r="C27" s="54"/>
      <c r="D27" s="54"/>
      <c r="E27" s="54"/>
      <c r="F27" s="51">
        <f t="shared" si="0"/>
      </c>
      <c r="G27" s="52"/>
      <c r="H27" s="51"/>
      <c r="I27" s="51">
        <f t="shared" si="1"/>
      </c>
      <c r="J27" s="53"/>
      <c r="K27" s="9">
        <f t="shared" si="2"/>
      </c>
      <c r="L27" s="8">
        <f t="shared" si="3"/>
      </c>
      <c r="M27" s="9">
        <f t="shared" si="4"/>
      </c>
      <c r="N27" s="21">
        <f t="shared" si="5"/>
      </c>
      <c r="O27" s="47"/>
      <c r="P27" s="47"/>
      <c r="Q27" s="58"/>
      <c r="R27" s="49"/>
    </row>
    <row r="28" spans="1:18" ht="12.75">
      <c r="A28" t="s">
        <v>78</v>
      </c>
      <c r="B28" s="42" t="s">
        <v>49</v>
      </c>
      <c r="C28" s="54"/>
      <c r="D28" s="54"/>
      <c r="E28" s="54"/>
      <c r="F28" s="51">
        <f t="shared" si="0"/>
      </c>
      <c r="G28" s="52"/>
      <c r="H28" s="51"/>
      <c r="I28" s="51">
        <f t="shared" si="1"/>
      </c>
      <c r="J28" s="53"/>
      <c r="K28" s="9">
        <f t="shared" si="2"/>
      </c>
      <c r="L28" s="8">
        <f t="shared" si="3"/>
      </c>
      <c r="M28" s="9">
        <f t="shared" si="4"/>
      </c>
      <c r="N28" s="21">
        <f t="shared" si="5"/>
      </c>
      <c r="O28" s="47"/>
      <c r="P28" s="47"/>
      <c r="Q28" s="58"/>
      <c r="R28" s="49"/>
    </row>
    <row r="29" spans="1:18" ht="12.75">
      <c r="A29" t="s">
        <v>78</v>
      </c>
      <c r="B29" s="42" t="s">
        <v>50</v>
      </c>
      <c r="C29" s="54"/>
      <c r="D29" s="54"/>
      <c r="E29" s="54"/>
      <c r="F29" s="51">
        <f t="shared" si="0"/>
      </c>
      <c r="G29" s="52"/>
      <c r="H29" s="51"/>
      <c r="I29" s="51">
        <f t="shared" si="1"/>
      </c>
      <c r="J29" s="53"/>
      <c r="K29" s="9">
        <f t="shared" si="2"/>
      </c>
      <c r="L29" s="8">
        <f t="shared" si="3"/>
      </c>
      <c r="M29" s="9">
        <f t="shared" si="4"/>
      </c>
      <c r="N29" s="21">
        <f t="shared" si="5"/>
      </c>
      <c r="O29" s="47"/>
      <c r="P29" s="47"/>
      <c r="Q29" s="58"/>
      <c r="R29" s="49"/>
    </row>
    <row r="30" spans="1:18" ht="12.75">
      <c r="A30" t="s">
        <v>78</v>
      </c>
      <c r="B30" s="42" t="s">
        <v>51</v>
      </c>
      <c r="C30" s="54"/>
      <c r="D30" s="54"/>
      <c r="E30" s="54"/>
      <c r="F30" s="51">
        <f t="shared" si="0"/>
      </c>
      <c r="G30" s="52"/>
      <c r="H30" s="51"/>
      <c r="I30" s="51">
        <f t="shared" si="1"/>
      </c>
      <c r="J30" s="53"/>
      <c r="K30" s="9">
        <f t="shared" si="2"/>
      </c>
      <c r="L30" s="8">
        <f t="shared" si="3"/>
      </c>
      <c r="M30" s="9">
        <f t="shared" si="4"/>
      </c>
      <c r="N30" s="21">
        <f t="shared" si="5"/>
      </c>
      <c r="O30" s="47"/>
      <c r="P30" s="47"/>
      <c r="Q30" s="58"/>
      <c r="R30" s="49"/>
    </row>
    <row r="31" spans="1:18" ht="12.75">
      <c r="A31" t="s">
        <v>78</v>
      </c>
      <c r="B31" s="42" t="s">
        <v>52</v>
      </c>
      <c r="C31" s="54"/>
      <c r="D31" s="54"/>
      <c r="E31" s="54"/>
      <c r="F31" s="51">
        <f t="shared" si="0"/>
      </c>
      <c r="G31" s="52"/>
      <c r="H31" s="51"/>
      <c r="I31" s="51">
        <f t="shared" si="1"/>
      </c>
      <c r="J31" s="53"/>
      <c r="K31" s="9">
        <f t="shared" si="2"/>
      </c>
      <c r="L31" s="8">
        <f t="shared" si="3"/>
      </c>
      <c r="M31" s="9">
        <f t="shared" si="4"/>
      </c>
      <c r="N31" s="21">
        <f t="shared" si="5"/>
      </c>
      <c r="O31" s="47"/>
      <c r="P31" s="47"/>
      <c r="Q31" s="58"/>
      <c r="R31" s="49"/>
    </row>
    <row r="34" ht="13.5" thickBot="1"/>
    <row r="35" spans="2:18" ht="13.5" thickBot="1">
      <c r="B35" s="41" t="s">
        <v>23</v>
      </c>
      <c r="C35" s="16">
        <f>HOUR(F35)</f>
        <v>0</v>
      </c>
      <c r="D35" s="16">
        <f>MINUTE(F35)</f>
        <v>0</v>
      </c>
      <c r="E35" s="17">
        <f>SECOND(F35)</f>
        <v>0</v>
      </c>
      <c r="F35" s="2">
        <f>SUMIF($G$3:$G$31,"x",F3:F31)</f>
        <v>0</v>
      </c>
      <c r="G35" s="29">
        <f>COUNTIF(G3:G31,"x")</f>
        <v>0</v>
      </c>
      <c r="H35" s="2">
        <f>SUMIF($G$3:$G$31,"x",H3:H31)</f>
        <v>0</v>
      </c>
      <c r="I35" s="2" t="e">
        <f>AVERAGE(I3:I32)</f>
        <v>#DIV/0!</v>
      </c>
      <c r="K35" s="13">
        <f>IF(G35=0,"",HOUR(I35))</f>
      </c>
      <c r="L35" s="14">
        <f>IF(G35=0,"",MINUTE(I35))</f>
      </c>
      <c r="M35" s="14">
        <f>IF(G35=0,"",SECOND(I35))</f>
      </c>
      <c r="N35" s="23">
        <f>IF(G35=0,"",($S$2*H35/F35)/1000)</f>
      </c>
      <c r="O35" s="23"/>
      <c r="P35" s="23"/>
      <c r="Q35" s="60">
        <f>SUM(Q17:Q31)</f>
        <v>0</v>
      </c>
      <c r="R35" s="15" t="s">
        <v>10</v>
      </c>
    </row>
  </sheetData>
  <sheetProtection password="CAC3" sheet="1" objects="1" scenarios="1"/>
  <mergeCells count="2">
    <mergeCell ref="C1:E1"/>
    <mergeCell ref="K1:M1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pane xSplit="2" ySplit="2" topLeftCell="C16" activePane="bottomRight" state="frozen"/>
      <selection pane="topLeft" activeCell="N1" sqref="N1"/>
      <selection pane="topRight" activeCell="N1" sqref="N1"/>
      <selection pane="bottomLeft" activeCell="N1" sqref="N1"/>
      <selection pane="bottomRight" activeCell="P5" sqref="P5"/>
    </sheetView>
  </sheetViews>
  <sheetFormatPr defaultColWidth="11.421875" defaultRowHeight="12.75"/>
  <cols>
    <col min="1" max="1" width="5.140625" style="0" bestFit="1" customWidth="1"/>
    <col min="2" max="2" width="5.00390625" style="40" bestFit="1" customWidth="1"/>
    <col min="3" max="3" width="2.28125" style="1" bestFit="1" customWidth="1"/>
    <col min="4" max="4" width="3.00390625" style="1" bestFit="1" customWidth="1"/>
    <col min="5" max="5" width="2.28125" style="1" bestFit="1" customWidth="1"/>
    <col min="6" max="6" width="9.57421875" style="2" hidden="1" customWidth="1"/>
    <col min="7" max="7" width="7.28125" style="29" bestFit="1" customWidth="1"/>
    <col min="8" max="8" width="8.28125" style="2" bestFit="1" customWidth="1"/>
    <col min="9" max="9" width="12.8515625" style="2" hidden="1" customWidth="1"/>
    <col min="10" max="10" width="7.140625" style="25" bestFit="1" customWidth="1"/>
    <col min="11" max="11" width="2.28125" style="0" bestFit="1" customWidth="1"/>
    <col min="12" max="12" width="2.57421875" style="0" bestFit="1" customWidth="1"/>
    <col min="13" max="13" width="3.00390625" style="0" bestFit="1" customWidth="1"/>
    <col min="14" max="14" width="5.421875" style="22" bestFit="1" customWidth="1"/>
    <col min="15" max="16" width="5.00390625" style="22" customWidth="1"/>
    <col min="17" max="17" width="4.8515625" style="59" bestFit="1" customWidth="1"/>
    <col min="18" max="18" width="11.7109375" style="0" bestFit="1" customWidth="1"/>
    <col min="19" max="19" width="12.00390625" style="1" hidden="1" customWidth="1"/>
    <col min="20" max="16384" width="2.8515625" style="0" customWidth="1"/>
  </cols>
  <sheetData>
    <row r="1" spans="2:19" ht="13.5" thickBot="1">
      <c r="B1" s="39"/>
      <c r="C1" s="106" t="s">
        <v>0</v>
      </c>
      <c r="D1" s="107"/>
      <c r="E1" s="108"/>
      <c r="F1" s="3"/>
      <c r="G1" s="3"/>
      <c r="H1" s="18"/>
      <c r="I1" s="4"/>
      <c r="J1" s="45"/>
      <c r="K1" s="109" t="s">
        <v>8</v>
      </c>
      <c r="L1" s="110"/>
      <c r="M1" s="111"/>
      <c r="N1" s="19" t="s">
        <v>13</v>
      </c>
      <c r="O1" s="19"/>
      <c r="P1" s="19"/>
      <c r="Q1" s="56"/>
      <c r="R1" s="6"/>
      <c r="S1" s="1" t="s">
        <v>12</v>
      </c>
    </row>
    <row r="2" spans="2:19" ht="26.25" thickBot="1">
      <c r="B2" s="24" t="s">
        <v>55</v>
      </c>
      <c r="C2" s="10" t="s">
        <v>6</v>
      </c>
      <c r="D2" s="10" t="s">
        <v>7</v>
      </c>
      <c r="E2" s="10" t="s">
        <v>5</v>
      </c>
      <c r="F2" s="5" t="s">
        <v>3</v>
      </c>
      <c r="G2" s="43" t="s">
        <v>56</v>
      </c>
      <c r="H2" s="44" t="s">
        <v>58</v>
      </c>
      <c r="I2" s="5" t="s">
        <v>4</v>
      </c>
      <c r="J2" s="46" t="s">
        <v>2</v>
      </c>
      <c r="K2" s="11" t="s">
        <v>6</v>
      </c>
      <c r="L2" s="12" t="s">
        <v>7</v>
      </c>
      <c r="M2" s="12" t="s">
        <v>5</v>
      </c>
      <c r="N2" s="20"/>
      <c r="O2" s="55" t="s">
        <v>59</v>
      </c>
      <c r="P2" s="55" t="s">
        <v>60</v>
      </c>
      <c r="Q2" s="57" t="s">
        <v>71</v>
      </c>
      <c r="R2" s="7" t="s">
        <v>9</v>
      </c>
      <c r="S2" s="2">
        <f>TIME(1,0,0)</f>
        <v>0.041666666666666664</v>
      </c>
    </row>
    <row r="3" spans="1:18" ht="12.75">
      <c r="A3" t="s">
        <v>19</v>
      </c>
      <c r="B3" s="42" t="s">
        <v>24</v>
      </c>
      <c r="C3" s="50"/>
      <c r="D3" s="50"/>
      <c r="E3" s="50"/>
      <c r="F3" s="51">
        <f aca="true" t="shared" si="0" ref="F3:F33">IF(G3="x",TIME(C3,D3,E3),"")</f>
      </c>
      <c r="G3" s="52"/>
      <c r="H3" s="51"/>
      <c r="I3" s="51">
        <f aca="true" t="shared" si="1" ref="I3:I33">IF(G3="x",F3*1000/H3,"")</f>
      </c>
      <c r="J3" s="53"/>
      <c r="K3" s="9">
        <f aca="true" t="shared" si="2" ref="K3:K33">IF(G3="x",HOUR(I3),"")</f>
      </c>
      <c r="L3" s="8">
        <f aca="true" t="shared" si="3" ref="L3:L33">IF(G3="x",MINUTE(I3),"")</f>
      </c>
      <c r="M3" s="9">
        <f aca="true" t="shared" si="4" ref="M3:M33">IF(G3="x",SECOND(I3),"")</f>
      </c>
      <c r="N3" s="21">
        <f aca="true" t="shared" si="5" ref="N3:N33">IF(G3="x",($S$2*H3/F3)/1000,"")</f>
      </c>
      <c r="O3" s="47"/>
      <c r="P3" s="47"/>
      <c r="Q3" s="58"/>
      <c r="R3" s="48"/>
    </row>
    <row r="4" spans="1:18" ht="12.75">
      <c r="A4" t="s">
        <v>19</v>
      </c>
      <c r="B4" s="42" t="s">
        <v>25</v>
      </c>
      <c r="C4" s="54"/>
      <c r="D4" s="54"/>
      <c r="E4" s="54"/>
      <c r="F4" s="51">
        <f t="shared" si="0"/>
      </c>
      <c r="G4" s="52"/>
      <c r="H4" s="51"/>
      <c r="I4" s="51">
        <f t="shared" si="1"/>
      </c>
      <c r="J4" s="53"/>
      <c r="K4" s="9">
        <f t="shared" si="2"/>
      </c>
      <c r="L4" s="8">
        <f t="shared" si="3"/>
      </c>
      <c r="M4" s="9">
        <f t="shared" si="4"/>
      </c>
      <c r="N4" s="21">
        <f t="shared" si="5"/>
      </c>
      <c r="O4" s="47"/>
      <c r="P4" s="47"/>
      <c r="Q4" s="58"/>
      <c r="R4" s="49"/>
    </row>
    <row r="5" spans="1:18" ht="12.75">
      <c r="A5" t="s">
        <v>19</v>
      </c>
      <c r="B5" s="42" t="s">
        <v>26</v>
      </c>
      <c r="C5" s="54"/>
      <c r="D5" s="54"/>
      <c r="E5" s="54"/>
      <c r="F5" s="51">
        <f t="shared" si="0"/>
      </c>
      <c r="G5" s="52"/>
      <c r="H5" s="51"/>
      <c r="I5" s="51">
        <f t="shared" si="1"/>
      </c>
      <c r="J5" s="53"/>
      <c r="K5" s="9">
        <f t="shared" si="2"/>
      </c>
      <c r="L5" s="8">
        <f t="shared" si="3"/>
      </c>
      <c r="M5" s="9">
        <f t="shared" si="4"/>
      </c>
      <c r="N5" s="21">
        <f t="shared" si="5"/>
      </c>
      <c r="O5" s="47"/>
      <c r="P5" s="47"/>
      <c r="Q5" s="58"/>
      <c r="R5" s="49"/>
    </row>
    <row r="6" spans="1:18" ht="12.75">
      <c r="A6" t="s">
        <v>19</v>
      </c>
      <c r="B6" s="42" t="s">
        <v>27</v>
      </c>
      <c r="C6" s="54"/>
      <c r="D6" s="54"/>
      <c r="E6" s="54"/>
      <c r="F6" s="51">
        <f t="shared" si="0"/>
      </c>
      <c r="G6" s="52"/>
      <c r="H6" s="51"/>
      <c r="I6" s="51">
        <f t="shared" si="1"/>
      </c>
      <c r="J6" s="53"/>
      <c r="K6" s="9">
        <f t="shared" si="2"/>
      </c>
      <c r="L6" s="8">
        <f t="shared" si="3"/>
      </c>
      <c r="M6" s="9">
        <f t="shared" si="4"/>
      </c>
      <c r="N6" s="21">
        <f t="shared" si="5"/>
      </c>
      <c r="O6" s="47"/>
      <c r="P6" s="47"/>
      <c r="Q6" s="58"/>
      <c r="R6" s="49"/>
    </row>
    <row r="7" spans="1:18" ht="12.75">
      <c r="A7" t="s">
        <v>19</v>
      </c>
      <c r="B7" s="42" t="s">
        <v>28</v>
      </c>
      <c r="C7" s="54"/>
      <c r="D7" s="54"/>
      <c r="E7" s="54"/>
      <c r="F7" s="51">
        <f t="shared" si="0"/>
      </c>
      <c r="G7" s="52"/>
      <c r="H7" s="51"/>
      <c r="I7" s="51">
        <f t="shared" si="1"/>
      </c>
      <c r="J7" s="53"/>
      <c r="K7" s="9">
        <f t="shared" si="2"/>
      </c>
      <c r="L7" s="8">
        <f t="shared" si="3"/>
      </c>
      <c r="M7" s="9">
        <f t="shared" si="4"/>
      </c>
      <c r="N7" s="21">
        <f t="shared" si="5"/>
      </c>
      <c r="O7" s="47"/>
      <c r="P7" s="47"/>
      <c r="Q7" s="58"/>
      <c r="R7" s="49"/>
    </row>
    <row r="8" spans="1:18" ht="12.75">
      <c r="A8" t="s">
        <v>19</v>
      </c>
      <c r="B8" s="42" t="s">
        <v>29</v>
      </c>
      <c r="C8" s="54"/>
      <c r="D8" s="54"/>
      <c r="E8" s="54"/>
      <c r="F8" s="51">
        <f t="shared" si="0"/>
      </c>
      <c r="G8" s="52"/>
      <c r="H8" s="51"/>
      <c r="I8" s="51">
        <f t="shared" si="1"/>
      </c>
      <c r="J8" s="53"/>
      <c r="K8" s="9">
        <f t="shared" si="2"/>
      </c>
      <c r="L8" s="8">
        <f t="shared" si="3"/>
      </c>
      <c r="M8" s="9">
        <f t="shared" si="4"/>
      </c>
      <c r="N8" s="21">
        <f t="shared" si="5"/>
      </c>
      <c r="O8" s="47"/>
      <c r="P8" s="47"/>
      <c r="Q8" s="58"/>
      <c r="R8" s="49"/>
    </row>
    <row r="9" spans="1:18" ht="12.75">
      <c r="A9" t="s">
        <v>19</v>
      </c>
      <c r="B9" s="42" t="s">
        <v>30</v>
      </c>
      <c r="C9" s="54"/>
      <c r="D9" s="54"/>
      <c r="E9" s="54"/>
      <c r="F9" s="51">
        <f t="shared" si="0"/>
      </c>
      <c r="G9" s="52"/>
      <c r="H9" s="51"/>
      <c r="I9" s="51">
        <f t="shared" si="1"/>
      </c>
      <c r="J9" s="53"/>
      <c r="K9" s="9">
        <f t="shared" si="2"/>
      </c>
      <c r="L9" s="8">
        <f t="shared" si="3"/>
      </c>
      <c r="M9" s="9">
        <f t="shared" si="4"/>
      </c>
      <c r="N9" s="21">
        <f t="shared" si="5"/>
      </c>
      <c r="O9" s="47"/>
      <c r="P9" s="47"/>
      <c r="Q9" s="58"/>
      <c r="R9" s="49"/>
    </row>
    <row r="10" spans="1:18" ht="12.75">
      <c r="A10" t="s">
        <v>19</v>
      </c>
      <c r="B10" s="42" t="s">
        <v>31</v>
      </c>
      <c r="C10" s="54"/>
      <c r="D10" s="54"/>
      <c r="E10" s="54"/>
      <c r="F10" s="51">
        <f t="shared" si="0"/>
      </c>
      <c r="G10" s="52"/>
      <c r="H10" s="51"/>
      <c r="I10" s="51">
        <f t="shared" si="1"/>
      </c>
      <c r="J10" s="53"/>
      <c r="K10" s="9">
        <f t="shared" si="2"/>
      </c>
      <c r="L10" s="8">
        <f t="shared" si="3"/>
      </c>
      <c r="M10" s="9">
        <f t="shared" si="4"/>
      </c>
      <c r="N10" s="21">
        <f t="shared" si="5"/>
      </c>
      <c r="O10" s="47"/>
      <c r="P10" s="47"/>
      <c r="Q10" s="58"/>
      <c r="R10" s="49"/>
    </row>
    <row r="11" spans="1:18" ht="12.75">
      <c r="A11" t="s">
        <v>19</v>
      </c>
      <c r="B11" s="42" t="s">
        <v>32</v>
      </c>
      <c r="C11" s="54"/>
      <c r="D11" s="54"/>
      <c r="E11" s="54"/>
      <c r="F11" s="51">
        <f t="shared" si="0"/>
      </c>
      <c r="G11" s="52"/>
      <c r="H11" s="51"/>
      <c r="I11" s="51">
        <f t="shared" si="1"/>
      </c>
      <c r="J11" s="53"/>
      <c r="K11" s="9">
        <f t="shared" si="2"/>
      </c>
      <c r="L11" s="8">
        <f t="shared" si="3"/>
      </c>
      <c r="M11" s="9">
        <f t="shared" si="4"/>
      </c>
      <c r="N11" s="21">
        <f t="shared" si="5"/>
      </c>
      <c r="O11" s="47"/>
      <c r="P11" s="47"/>
      <c r="Q11" s="58"/>
      <c r="R11" s="49"/>
    </row>
    <row r="12" spans="1:18" ht="12.75">
      <c r="A12" t="s">
        <v>19</v>
      </c>
      <c r="B12" s="42" t="s">
        <v>33</v>
      </c>
      <c r="C12" s="54"/>
      <c r="D12" s="54"/>
      <c r="E12" s="54"/>
      <c r="F12" s="51">
        <f t="shared" si="0"/>
      </c>
      <c r="G12" s="52"/>
      <c r="H12" s="51"/>
      <c r="I12" s="51">
        <f t="shared" si="1"/>
      </c>
      <c r="J12" s="53"/>
      <c r="K12" s="9">
        <f t="shared" si="2"/>
      </c>
      <c r="L12" s="8">
        <f t="shared" si="3"/>
      </c>
      <c r="M12" s="9">
        <f t="shared" si="4"/>
      </c>
      <c r="N12" s="21">
        <f t="shared" si="5"/>
      </c>
      <c r="O12" s="47"/>
      <c r="P12" s="47"/>
      <c r="Q12" s="58"/>
      <c r="R12" s="49"/>
    </row>
    <row r="13" spans="1:18" ht="12.75">
      <c r="A13" t="s">
        <v>19</v>
      </c>
      <c r="B13" s="42" t="s">
        <v>34</v>
      </c>
      <c r="C13" s="54"/>
      <c r="D13" s="54"/>
      <c r="E13" s="54"/>
      <c r="F13" s="51">
        <f t="shared" si="0"/>
      </c>
      <c r="G13" s="52"/>
      <c r="H13" s="51"/>
      <c r="I13" s="51">
        <f t="shared" si="1"/>
      </c>
      <c r="J13" s="53"/>
      <c r="K13" s="9">
        <f t="shared" si="2"/>
      </c>
      <c r="L13" s="8">
        <f t="shared" si="3"/>
      </c>
      <c r="M13" s="9">
        <f t="shared" si="4"/>
      </c>
      <c r="N13" s="21">
        <f t="shared" si="5"/>
      </c>
      <c r="O13" s="47"/>
      <c r="P13" s="47"/>
      <c r="Q13" s="58"/>
      <c r="R13" s="49"/>
    </row>
    <row r="14" spans="1:18" ht="12.75">
      <c r="A14" t="s">
        <v>19</v>
      </c>
      <c r="B14" s="42" t="s">
        <v>35</v>
      </c>
      <c r="C14" s="54"/>
      <c r="D14" s="54"/>
      <c r="E14" s="54"/>
      <c r="F14" s="51">
        <f t="shared" si="0"/>
      </c>
      <c r="G14" s="52"/>
      <c r="H14" s="51"/>
      <c r="I14" s="51">
        <f t="shared" si="1"/>
      </c>
      <c r="J14" s="53"/>
      <c r="K14" s="9">
        <f t="shared" si="2"/>
      </c>
      <c r="L14" s="8">
        <f t="shared" si="3"/>
      </c>
      <c r="M14" s="9">
        <f t="shared" si="4"/>
      </c>
      <c r="N14" s="21">
        <f t="shared" si="5"/>
      </c>
      <c r="O14" s="47"/>
      <c r="P14" s="47"/>
      <c r="Q14" s="58"/>
      <c r="R14" s="49"/>
    </row>
    <row r="15" spans="1:18" ht="12.75">
      <c r="A15" t="s">
        <v>19</v>
      </c>
      <c r="B15" s="42" t="s">
        <v>36</v>
      </c>
      <c r="C15" s="54"/>
      <c r="D15" s="54"/>
      <c r="E15" s="54"/>
      <c r="F15" s="51">
        <f t="shared" si="0"/>
      </c>
      <c r="G15" s="52"/>
      <c r="H15" s="51"/>
      <c r="I15" s="51">
        <f t="shared" si="1"/>
      </c>
      <c r="J15" s="53"/>
      <c r="K15" s="9">
        <f t="shared" si="2"/>
      </c>
      <c r="L15" s="8">
        <f t="shared" si="3"/>
      </c>
      <c r="M15" s="9">
        <f t="shared" si="4"/>
      </c>
      <c r="N15" s="21">
        <f t="shared" si="5"/>
      </c>
      <c r="O15" s="47"/>
      <c r="P15" s="47"/>
      <c r="Q15" s="58"/>
      <c r="R15" s="49"/>
    </row>
    <row r="16" spans="1:18" ht="12.75">
      <c r="A16" t="s">
        <v>19</v>
      </c>
      <c r="B16" s="42" t="s">
        <v>37</v>
      </c>
      <c r="C16" s="54"/>
      <c r="D16" s="54"/>
      <c r="E16" s="54"/>
      <c r="F16" s="51">
        <f t="shared" si="0"/>
      </c>
      <c r="G16" s="52"/>
      <c r="H16" s="51"/>
      <c r="I16" s="51">
        <f t="shared" si="1"/>
      </c>
      <c r="J16" s="53"/>
      <c r="K16" s="9">
        <f t="shared" si="2"/>
      </c>
      <c r="L16" s="8">
        <f t="shared" si="3"/>
      </c>
      <c r="M16" s="9">
        <f t="shared" si="4"/>
      </c>
      <c r="N16" s="21">
        <f t="shared" si="5"/>
      </c>
      <c r="O16" s="47"/>
      <c r="P16" s="47"/>
      <c r="Q16" s="58"/>
      <c r="R16" s="49"/>
    </row>
    <row r="17" spans="1:18" ht="12.75">
      <c r="A17" t="s">
        <v>19</v>
      </c>
      <c r="B17" s="42" t="s">
        <v>38</v>
      </c>
      <c r="C17" s="54"/>
      <c r="D17" s="54"/>
      <c r="E17" s="54"/>
      <c r="F17" s="51">
        <f t="shared" si="0"/>
      </c>
      <c r="G17" s="52"/>
      <c r="H17" s="51"/>
      <c r="I17" s="51">
        <f t="shared" si="1"/>
      </c>
      <c r="J17" s="53"/>
      <c r="K17" s="9">
        <f t="shared" si="2"/>
      </c>
      <c r="L17" s="8">
        <f t="shared" si="3"/>
      </c>
      <c r="M17" s="9">
        <f t="shared" si="4"/>
      </c>
      <c r="N17" s="21">
        <f t="shared" si="5"/>
      </c>
      <c r="O17" s="47"/>
      <c r="P17" s="47"/>
      <c r="Q17" s="58"/>
      <c r="R17" s="49"/>
    </row>
    <row r="18" spans="1:18" ht="12.75">
      <c r="A18" t="s">
        <v>19</v>
      </c>
      <c r="B18" s="42" t="s">
        <v>39</v>
      </c>
      <c r="C18" s="54"/>
      <c r="D18" s="54"/>
      <c r="E18" s="54"/>
      <c r="F18" s="51">
        <f t="shared" si="0"/>
      </c>
      <c r="G18" s="52"/>
      <c r="H18" s="51"/>
      <c r="I18" s="51">
        <f t="shared" si="1"/>
      </c>
      <c r="J18" s="53"/>
      <c r="K18" s="9">
        <f t="shared" si="2"/>
      </c>
      <c r="L18" s="8">
        <f t="shared" si="3"/>
      </c>
      <c r="M18" s="9">
        <f t="shared" si="4"/>
      </c>
      <c r="N18" s="21">
        <f t="shared" si="5"/>
      </c>
      <c r="O18" s="47"/>
      <c r="P18" s="47"/>
      <c r="Q18" s="58"/>
      <c r="R18" s="49"/>
    </row>
    <row r="19" spans="1:18" ht="12.75">
      <c r="A19" t="s">
        <v>19</v>
      </c>
      <c r="B19" s="42" t="s">
        <v>40</v>
      </c>
      <c r="C19" s="54"/>
      <c r="D19" s="54"/>
      <c r="E19" s="54"/>
      <c r="F19" s="51">
        <f t="shared" si="0"/>
      </c>
      <c r="G19" s="52"/>
      <c r="H19" s="51"/>
      <c r="I19" s="51">
        <f t="shared" si="1"/>
      </c>
      <c r="J19" s="53"/>
      <c r="K19" s="9">
        <f t="shared" si="2"/>
      </c>
      <c r="L19" s="8">
        <f t="shared" si="3"/>
      </c>
      <c r="M19" s="9">
        <f t="shared" si="4"/>
      </c>
      <c r="N19" s="21">
        <f t="shared" si="5"/>
      </c>
      <c r="O19" s="47"/>
      <c r="P19" s="47"/>
      <c r="Q19" s="58"/>
      <c r="R19" s="49"/>
    </row>
    <row r="20" spans="1:18" ht="12.75">
      <c r="A20" t="s">
        <v>19</v>
      </c>
      <c r="B20" s="42" t="s">
        <v>41</v>
      </c>
      <c r="C20" s="54"/>
      <c r="D20" s="54"/>
      <c r="E20" s="54"/>
      <c r="F20" s="51">
        <f t="shared" si="0"/>
      </c>
      <c r="G20" s="52"/>
      <c r="H20" s="51"/>
      <c r="I20" s="51">
        <f t="shared" si="1"/>
      </c>
      <c r="J20" s="53"/>
      <c r="K20" s="9">
        <f t="shared" si="2"/>
      </c>
      <c r="L20" s="8">
        <f t="shared" si="3"/>
      </c>
      <c r="M20" s="9">
        <f t="shared" si="4"/>
      </c>
      <c r="N20" s="21">
        <f t="shared" si="5"/>
      </c>
      <c r="O20" s="47"/>
      <c r="P20" s="47"/>
      <c r="Q20" s="58"/>
      <c r="R20" s="49"/>
    </row>
    <row r="21" spans="1:18" ht="12.75">
      <c r="A21" t="s">
        <v>19</v>
      </c>
      <c r="B21" s="42" t="s">
        <v>42</v>
      </c>
      <c r="C21" s="54">
        <v>1</v>
      </c>
      <c r="D21" s="54">
        <v>10</v>
      </c>
      <c r="E21" s="54"/>
      <c r="F21" s="51">
        <f t="shared" si="0"/>
        <v>0.04861111111111111</v>
      </c>
      <c r="G21" s="52" t="s">
        <v>57</v>
      </c>
      <c r="H21" s="51">
        <v>13000</v>
      </c>
      <c r="I21" s="51">
        <f t="shared" si="1"/>
        <v>0.0037393162393162395</v>
      </c>
      <c r="J21" s="53" t="s">
        <v>105</v>
      </c>
      <c r="K21" s="9">
        <f t="shared" si="2"/>
        <v>0</v>
      </c>
      <c r="L21" s="8">
        <f t="shared" si="3"/>
        <v>5</v>
      </c>
      <c r="M21" s="9">
        <f t="shared" si="4"/>
        <v>23</v>
      </c>
      <c r="N21" s="21">
        <f t="shared" si="5"/>
        <v>11.14285714285714</v>
      </c>
      <c r="O21" s="47"/>
      <c r="P21" s="47"/>
      <c r="Q21" s="58"/>
      <c r="R21" s="49"/>
    </row>
    <row r="22" spans="1:18" ht="12.75">
      <c r="A22" t="s">
        <v>19</v>
      </c>
      <c r="B22" s="42" t="s">
        <v>43</v>
      </c>
      <c r="C22" s="54"/>
      <c r="D22" s="54"/>
      <c r="E22" s="54"/>
      <c r="F22" s="51">
        <f t="shared" si="0"/>
      </c>
      <c r="G22" s="52"/>
      <c r="H22" s="51"/>
      <c r="I22" s="51">
        <f t="shared" si="1"/>
      </c>
      <c r="J22" s="53"/>
      <c r="K22" s="9">
        <f t="shared" si="2"/>
      </c>
      <c r="L22" s="8">
        <f t="shared" si="3"/>
      </c>
      <c r="M22" s="9">
        <f t="shared" si="4"/>
      </c>
      <c r="N22" s="21">
        <f t="shared" si="5"/>
      </c>
      <c r="O22" s="47"/>
      <c r="P22" s="47"/>
      <c r="Q22" s="58"/>
      <c r="R22" s="49"/>
    </row>
    <row r="23" spans="1:18" ht="12.75">
      <c r="A23" t="s">
        <v>19</v>
      </c>
      <c r="B23" s="42" t="s">
        <v>44</v>
      </c>
      <c r="C23" s="54">
        <v>0</v>
      </c>
      <c r="D23" s="54">
        <v>35</v>
      </c>
      <c r="E23" s="54"/>
      <c r="F23" s="51">
        <f t="shared" si="0"/>
        <v>0.024305555555555556</v>
      </c>
      <c r="G23" s="52" t="s">
        <v>57</v>
      </c>
      <c r="H23" s="51">
        <v>6500</v>
      </c>
      <c r="I23" s="51">
        <f t="shared" si="1"/>
        <v>0.0037393162393162395</v>
      </c>
      <c r="J23" s="53" t="s">
        <v>105</v>
      </c>
      <c r="K23" s="9">
        <f t="shared" si="2"/>
        <v>0</v>
      </c>
      <c r="L23" s="8">
        <f t="shared" si="3"/>
        <v>5</v>
      </c>
      <c r="M23" s="9">
        <f t="shared" si="4"/>
        <v>23</v>
      </c>
      <c r="N23" s="21">
        <f t="shared" si="5"/>
        <v>11.14285714285714</v>
      </c>
      <c r="O23" s="47"/>
      <c r="P23" s="47"/>
      <c r="Q23" s="58"/>
      <c r="R23" s="49"/>
    </row>
    <row r="24" spans="1:18" ht="12.75">
      <c r="A24" t="s">
        <v>19</v>
      </c>
      <c r="B24" s="42" t="s">
        <v>45</v>
      </c>
      <c r="C24" s="54"/>
      <c r="D24" s="54"/>
      <c r="E24" s="54"/>
      <c r="F24" s="51">
        <f t="shared" si="0"/>
      </c>
      <c r="G24" s="52"/>
      <c r="H24" s="51"/>
      <c r="I24" s="51">
        <f t="shared" si="1"/>
      </c>
      <c r="J24" s="53"/>
      <c r="K24" s="9">
        <f t="shared" si="2"/>
      </c>
      <c r="L24" s="8">
        <f t="shared" si="3"/>
      </c>
      <c r="M24" s="9">
        <f t="shared" si="4"/>
      </c>
      <c r="N24" s="21">
        <f t="shared" si="5"/>
      </c>
      <c r="O24" s="47"/>
      <c r="P24" s="47"/>
      <c r="Q24" s="58"/>
      <c r="R24" s="49"/>
    </row>
    <row r="25" spans="1:18" ht="12.75">
      <c r="A25" t="s">
        <v>19</v>
      </c>
      <c r="B25" s="42" t="s">
        <v>46</v>
      </c>
      <c r="C25" s="54"/>
      <c r="D25" s="54"/>
      <c r="E25" s="54"/>
      <c r="F25" s="51">
        <f t="shared" si="0"/>
      </c>
      <c r="G25" s="52"/>
      <c r="H25" s="51"/>
      <c r="I25" s="51">
        <f t="shared" si="1"/>
      </c>
      <c r="J25" s="53"/>
      <c r="K25" s="9">
        <f t="shared" si="2"/>
      </c>
      <c r="L25" s="8">
        <f t="shared" si="3"/>
      </c>
      <c r="M25" s="9">
        <f t="shared" si="4"/>
      </c>
      <c r="N25" s="21">
        <f t="shared" si="5"/>
      </c>
      <c r="O25" s="47"/>
      <c r="P25" s="47"/>
      <c r="Q25" s="58"/>
      <c r="R25" s="49"/>
    </row>
    <row r="26" spans="1:18" ht="12.75">
      <c r="A26" t="s">
        <v>19</v>
      </c>
      <c r="B26" s="42" t="s">
        <v>47</v>
      </c>
      <c r="C26" s="54"/>
      <c r="D26" s="54">
        <v>30</v>
      </c>
      <c r="E26" s="54"/>
      <c r="F26" s="51">
        <f t="shared" si="0"/>
        <v>0.020833333333333332</v>
      </c>
      <c r="G26" s="52" t="s">
        <v>57</v>
      </c>
      <c r="H26" s="51">
        <v>6500</v>
      </c>
      <c r="I26" s="51">
        <f t="shared" si="1"/>
        <v>0.003205128205128205</v>
      </c>
      <c r="J26" s="53" t="s">
        <v>105</v>
      </c>
      <c r="K26" s="9">
        <f t="shared" si="2"/>
        <v>0</v>
      </c>
      <c r="L26" s="8">
        <f t="shared" si="3"/>
        <v>4</v>
      </c>
      <c r="M26" s="9">
        <f t="shared" si="4"/>
        <v>37</v>
      </c>
      <c r="N26" s="21">
        <f t="shared" si="5"/>
        <v>13</v>
      </c>
      <c r="O26" s="47"/>
      <c r="P26" s="47"/>
      <c r="Q26" s="58"/>
      <c r="R26" s="49"/>
    </row>
    <row r="27" spans="1:18" ht="12.75">
      <c r="A27" t="s">
        <v>19</v>
      </c>
      <c r="B27" s="42" t="s">
        <v>48</v>
      </c>
      <c r="C27" s="54"/>
      <c r="D27" s="54"/>
      <c r="E27" s="54"/>
      <c r="F27" s="51">
        <f t="shared" si="0"/>
      </c>
      <c r="G27" s="52"/>
      <c r="H27" s="51"/>
      <c r="I27" s="51">
        <f t="shared" si="1"/>
      </c>
      <c r="J27" s="53"/>
      <c r="K27" s="9">
        <f t="shared" si="2"/>
      </c>
      <c r="L27" s="8">
        <f t="shared" si="3"/>
      </c>
      <c r="M27" s="9">
        <f t="shared" si="4"/>
      </c>
      <c r="N27" s="21">
        <f t="shared" si="5"/>
      </c>
      <c r="O27" s="47"/>
      <c r="P27" s="47"/>
      <c r="Q27" s="58"/>
      <c r="R27" s="49"/>
    </row>
    <row r="28" spans="1:18" ht="12.75">
      <c r="A28" t="s">
        <v>19</v>
      </c>
      <c r="B28" s="42" t="s">
        <v>49</v>
      </c>
      <c r="C28" s="54"/>
      <c r="D28" s="54"/>
      <c r="E28" s="54"/>
      <c r="F28" s="51">
        <f t="shared" si="0"/>
      </c>
      <c r="G28" s="52"/>
      <c r="H28" s="51"/>
      <c r="I28" s="51">
        <f t="shared" si="1"/>
      </c>
      <c r="J28" s="53"/>
      <c r="K28" s="9">
        <f t="shared" si="2"/>
      </c>
      <c r="L28" s="8">
        <f t="shared" si="3"/>
      </c>
      <c r="M28" s="9">
        <f t="shared" si="4"/>
      </c>
      <c r="N28" s="21">
        <f t="shared" si="5"/>
      </c>
      <c r="O28" s="47"/>
      <c r="P28" s="47"/>
      <c r="Q28" s="58"/>
      <c r="R28" s="49"/>
    </row>
    <row r="29" spans="1:18" ht="12.75">
      <c r="A29" t="s">
        <v>19</v>
      </c>
      <c r="B29" s="42" t="s">
        <v>50</v>
      </c>
      <c r="C29" s="54">
        <v>1</v>
      </c>
      <c r="D29" s="54">
        <v>3</v>
      </c>
      <c r="E29" s="54"/>
      <c r="F29" s="51">
        <f t="shared" si="0"/>
        <v>0.043750000000000004</v>
      </c>
      <c r="G29" s="52" t="s">
        <v>57</v>
      </c>
      <c r="H29" s="51">
        <v>12000</v>
      </c>
      <c r="I29" s="51">
        <f t="shared" si="1"/>
        <v>0.003645833333333334</v>
      </c>
      <c r="J29" s="53" t="s">
        <v>105</v>
      </c>
      <c r="K29" s="9">
        <f t="shared" si="2"/>
        <v>0</v>
      </c>
      <c r="L29" s="8">
        <f t="shared" si="3"/>
        <v>5</v>
      </c>
      <c r="M29" s="9">
        <f t="shared" si="4"/>
        <v>15</v>
      </c>
      <c r="N29" s="21">
        <f t="shared" si="5"/>
        <v>11.428571428571427</v>
      </c>
      <c r="O29" s="47"/>
      <c r="P29" s="47"/>
      <c r="Q29" s="58"/>
      <c r="R29" s="49"/>
    </row>
    <row r="30" spans="1:18" ht="12.75">
      <c r="A30" t="s">
        <v>19</v>
      </c>
      <c r="B30" s="42" t="s">
        <v>51</v>
      </c>
      <c r="C30" s="54"/>
      <c r="D30" s="54"/>
      <c r="E30" s="54"/>
      <c r="F30" s="51">
        <f t="shared" si="0"/>
      </c>
      <c r="G30" s="52"/>
      <c r="H30" s="51"/>
      <c r="I30" s="51">
        <f t="shared" si="1"/>
      </c>
      <c r="J30" s="53"/>
      <c r="K30" s="9">
        <f t="shared" si="2"/>
      </c>
      <c r="L30" s="8">
        <f t="shared" si="3"/>
      </c>
      <c r="M30" s="9">
        <f t="shared" si="4"/>
      </c>
      <c r="N30" s="21">
        <f t="shared" si="5"/>
      </c>
      <c r="O30" s="47"/>
      <c r="P30" s="47"/>
      <c r="Q30" s="58"/>
      <c r="R30" s="49"/>
    </row>
    <row r="31" spans="1:18" ht="12.75">
      <c r="A31" t="s">
        <v>19</v>
      </c>
      <c r="B31" s="42" t="s">
        <v>52</v>
      </c>
      <c r="C31" s="54"/>
      <c r="D31" s="54"/>
      <c r="E31" s="54"/>
      <c r="F31" s="51">
        <f t="shared" si="0"/>
      </c>
      <c r="G31" s="52"/>
      <c r="H31" s="51"/>
      <c r="I31" s="51">
        <f t="shared" si="1"/>
      </c>
      <c r="J31" s="53"/>
      <c r="K31" s="9">
        <f t="shared" si="2"/>
      </c>
      <c r="L31" s="8">
        <f t="shared" si="3"/>
      </c>
      <c r="M31" s="9">
        <f t="shared" si="4"/>
      </c>
      <c r="N31" s="21">
        <f t="shared" si="5"/>
      </c>
      <c r="O31" s="47"/>
      <c r="P31" s="47"/>
      <c r="Q31" s="58"/>
      <c r="R31" s="49"/>
    </row>
    <row r="32" spans="1:18" ht="12.75">
      <c r="A32" t="s">
        <v>19</v>
      </c>
      <c r="B32" s="42" t="s">
        <v>53</v>
      </c>
      <c r="C32" s="54"/>
      <c r="D32" s="54">
        <v>45</v>
      </c>
      <c r="E32" s="54"/>
      <c r="F32" s="51">
        <f t="shared" si="0"/>
        <v>0.03125</v>
      </c>
      <c r="G32" s="52" t="s">
        <v>57</v>
      </c>
      <c r="H32" s="51">
        <v>8000</v>
      </c>
      <c r="I32" s="51">
        <f t="shared" si="1"/>
        <v>0.00390625</v>
      </c>
      <c r="J32" s="53" t="s">
        <v>105</v>
      </c>
      <c r="K32" s="9">
        <f t="shared" si="2"/>
        <v>0</v>
      </c>
      <c r="L32" s="8">
        <f t="shared" si="3"/>
        <v>5</v>
      </c>
      <c r="M32" s="9">
        <f t="shared" si="4"/>
        <v>37</v>
      </c>
      <c r="N32" s="21">
        <f t="shared" si="5"/>
        <v>10.666666666666666</v>
      </c>
      <c r="O32" s="47"/>
      <c r="P32" s="47"/>
      <c r="Q32" s="58"/>
      <c r="R32" s="49"/>
    </row>
    <row r="33" spans="1:18" ht="12.75">
      <c r="A33" t="s">
        <v>19</v>
      </c>
      <c r="B33" s="42" t="s">
        <v>54</v>
      </c>
      <c r="C33" s="54"/>
      <c r="D33" s="54">
        <v>38</v>
      </c>
      <c r="E33" s="54"/>
      <c r="F33" s="51">
        <f t="shared" si="0"/>
        <v>0.02638888888888889</v>
      </c>
      <c r="G33" s="52" t="s">
        <v>57</v>
      </c>
      <c r="H33" s="51">
        <v>8000</v>
      </c>
      <c r="I33" s="51">
        <f t="shared" si="1"/>
        <v>0.003298611111111111</v>
      </c>
      <c r="J33" s="53" t="s">
        <v>105</v>
      </c>
      <c r="K33" s="9">
        <f t="shared" si="2"/>
        <v>0</v>
      </c>
      <c r="L33" s="8">
        <f t="shared" si="3"/>
        <v>4</v>
      </c>
      <c r="M33" s="9">
        <f t="shared" si="4"/>
        <v>45</v>
      </c>
      <c r="N33" s="21">
        <f t="shared" si="5"/>
        <v>12.63157894736842</v>
      </c>
      <c r="O33" s="47"/>
      <c r="P33" s="47"/>
      <c r="Q33" s="58"/>
      <c r="R33" s="49"/>
    </row>
    <row r="34" ht="13.5" thickBot="1"/>
    <row r="35" spans="2:18" ht="13.5" thickBot="1">
      <c r="B35" s="41" t="s">
        <v>23</v>
      </c>
      <c r="C35" s="16">
        <f>HOUR(F35)</f>
        <v>4</v>
      </c>
      <c r="D35" s="16">
        <f>MINUTE(F35)</f>
        <v>41</v>
      </c>
      <c r="E35" s="17">
        <f>SECOND(F35)</f>
        <v>0</v>
      </c>
      <c r="F35" s="2">
        <f>SUMIF($G$3:$G$33,"x",F3:F33)</f>
        <v>0.1951388888888889</v>
      </c>
      <c r="G35" s="29">
        <f>COUNTIF(G3:G33,"x")</f>
        <v>6</v>
      </c>
      <c r="H35" s="2">
        <f>SUMIF($G$3:$G$33,"x",H3:H33)</f>
        <v>54000</v>
      </c>
      <c r="I35" s="2">
        <f>AVERAGE(I3:I34)</f>
        <v>0.0035890758547008545</v>
      </c>
      <c r="K35" s="13">
        <f>IF(G35=0,"",HOUR(I35))</f>
        <v>0</v>
      </c>
      <c r="L35" s="14">
        <f>IF(G35=0,"",MINUTE(I35))</f>
        <v>5</v>
      </c>
      <c r="M35" s="14">
        <f>IF(G35=0,"",SECOND(I35))</f>
        <v>10</v>
      </c>
      <c r="N35" s="23">
        <f>IF(G35=0,"",($S$2*H35/F35)/1000)</f>
        <v>11.530249110320284</v>
      </c>
      <c r="O35" s="23"/>
      <c r="P35" s="23"/>
      <c r="Q35" s="60">
        <f>SUM(Q17:Q33)</f>
        <v>0</v>
      </c>
      <c r="R35" s="15" t="s">
        <v>10</v>
      </c>
    </row>
  </sheetData>
  <sheetProtection password="CAC3" sheet="1" objects="1" scenarios="1"/>
  <mergeCells count="2">
    <mergeCell ref="C1:E1"/>
    <mergeCell ref="K1:M1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pane xSplit="2" ySplit="2" topLeftCell="C16" activePane="bottomRight" state="frozen"/>
      <selection pane="topLeft" activeCell="N1" sqref="N1"/>
      <selection pane="topRight" activeCell="N1" sqref="N1"/>
      <selection pane="bottomLeft" activeCell="N1" sqref="N1"/>
      <selection pane="bottomRight" activeCell="Y27" sqref="Y27"/>
    </sheetView>
  </sheetViews>
  <sheetFormatPr defaultColWidth="11.421875" defaultRowHeight="12.75"/>
  <cols>
    <col min="1" max="1" width="4.140625" style="0" hidden="1" customWidth="1"/>
    <col min="2" max="2" width="5.00390625" style="40" bestFit="1" customWidth="1"/>
    <col min="3" max="3" width="2.28125" style="1" bestFit="1" customWidth="1"/>
    <col min="4" max="4" width="3.00390625" style="1" bestFit="1" customWidth="1"/>
    <col min="5" max="5" width="2.28125" style="1" bestFit="1" customWidth="1"/>
    <col min="6" max="6" width="9.57421875" style="2" hidden="1" customWidth="1"/>
    <col min="7" max="7" width="7.28125" style="29" bestFit="1" customWidth="1"/>
    <col min="8" max="8" width="8.28125" style="2" bestFit="1" customWidth="1"/>
    <col min="9" max="9" width="12.8515625" style="2" hidden="1" customWidth="1"/>
    <col min="10" max="10" width="7.140625" style="25" bestFit="1" customWidth="1"/>
    <col min="11" max="11" width="2.28125" style="0" bestFit="1" customWidth="1"/>
    <col min="12" max="12" width="2.57421875" style="0" bestFit="1" customWidth="1"/>
    <col min="13" max="13" width="3.00390625" style="0" bestFit="1" customWidth="1"/>
    <col min="14" max="14" width="5.421875" style="22" bestFit="1" customWidth="1"/>
    <col min="15" max="15" width="5.00390625" style="22" bestFit="1" customWidth="1"/>
    <col min="16" max="16" width="5.00390625" style="22" customWidth="1"/>
    <col min="17" max="17" width="4.8515625" style="59" bestFit="1" customWidth="1"/>
    <col min="18" max="18" width="11.7109375" style="0" bestFit="1" customWidth="1"/>
    <col min="19" max="19" width="12.00390625" style="1" hidden="1" customWidth="1"/>
    <col min="20" max="16384" width="2.8515625" style="0" customWidth="1"/>
  </cols>
  <sheetData>
    <row r="1" spans="2:19" ht="13.5" thickBot="1">
      <c r="B1" s="39"/>
      <c r="C1" s="106" t="s">
        <v>0</v>
      </c>
      <c r="D1" s="107"/>
      <c r="E1" s="108"/>
      <c r="F1" s="3"/>
      <c r="G1" s="3"/>
      <c r="H1" s="18"/>
      <c r="I1" s="4"/>
      <c r="J1" s="45"/>
      <c r="K1" s="109" t="s">
        <v>8</v>
      </c>
      <c r="L1" s="110"/>
      <c r="M1" s="111"/>
      <c r="N1" s="19" t="s">
        <v>13</v>
      </c>
      <c r="O1" s="19"/>
      <c r="P1" s="19"/>
      <c r="Q1" s="56"/>
      <c r="R1" s="6"/>
      <c r="S1" s="1" t="s">
        <v>12</v>
      </c>
    </row>
    <row r="2" spans="2:19" ht="26.25" thickBot="1">
      <c r="B2" s="24" t="s">
        <v>55</v>
      </c>
      <c r="C2" s="10" t="s">
        <v>6</v>
      </c>
      <c r="D2" s="10" t="s">
        <v>7</v>
      </c>
      <c r="E2" s="10" t="s">
        <v>5</v>
      </c>
      <c r="F2" s="5" t="s">
        <v>3</v>
      </c>
      <c r="G2" s="43" t="s">
        <v>56</v>
      </c>
      <c r="H2" s="44" t="s">
        <v>58</v>
      </c>
      <c r="I2" s="5" t="s">
        <v>4</v>
      </c>
      <c r="J2" s="46" t="s">
        <v>2</v>
      </c>
      <c r="K2" s="11" t="s">
        <v>6</v>
      </c>
      <c r="L2" s="12" t="s">
        <v>7</v>
      </c>
      <c r="M2" s="12" t="s">
        <v>5</v>
      </c>
      <c r="N2" s="20"/>
      <c r="O2" s="55" t="s">
        <v>59</v>
      </c>
      <c r="P2" s="55" t="s">
        <v>60</v>
      </c>
      <c r="Q2" s="57" t="s">
        <v>71</v>
      </c>
      <c r="R2" s="7" t="s">
        <v>9</v>
      </c>
      <c r="S2" s="2">
        <f>TIME(1,0,0)</f>
        <v>0.041666666666666664</v>
      </c>
    </row>
    <row r="3" spans="1:18" ht="12.75">
      <c r="A3" t="s">
        <v>79</v>
      </c>
      <c r="B3" s="42" t="s">
        <v>24</v>
      </c>
      <c r="C3" s="50"/>
      <c r="D3" s="50"/>
      <c r="E3" s="50"/>
      <c r="F3" s="51">
        <f aca="true" t="shared" si="0" ref="F3:F32">IF(G3="x",TIME(C3,D3,E3),"")</f>
      </c>
      <c r="G3" s="52"/>
      <c r="H3" s="51"/>
      <c r="I3" s="51">
        <f aca="true" t="shared" si="1" ref="I3:I32">IF(G3="x",F3*1000/H3,"")</f>
      </c>
      <c r="J3" s="53"/>
      <c r="K3" s="9">
        <f aca="true" t="shared" si="2" ref="K3:K32">IF(G3="x",HOUR(I3),"")</f>
      </c>
      <c r="L3" s="8">
        <f aca="true" t="shared" si="3" ref="L3:L32">IF(G3="x",MINUTE(I3),"")</f>
      </c>
      <c r="M3" s="9">
        <f aca="true" t="shared" si="4" ref="M3:M32">IF(G3="x",SECOND(I3),"")</f>
      </c>
      <c r="N3" s="21">
        <f aca="true" t="shared" si="5" ref="N3:N32">IF(G3="x",($S$2*H3/F3)/1000,"")</f>
      </c>
      <c r="O3" s="47"/>
      <c r="P3" s="47"/>
      <c r="Q3" s="58"/>
      <c r="R3" s="48"/>
    </row>
    <row r="4" spans="1:18" ht="12.75">
      <c r="A4" t="s">
        <v>79</v>
      </c>
      <c r="B4" s="42" t="s">
        <v>25</v>
      </c>
      <c r="C4" s="54"/>
      <c r="D4" s="54">
        <v>35</v>
      </c>
      <c r="E4" s="54"/>
      <c r="F4" s="51">
        <f t="shared" si="0"/>
        <v>0.024305555555555556</v>
      </c>
      <c r="G4" s="52" t="s">
        <v>57</v>
      </c>
      <c r="H4" s="51">
        <v>6500</v>
      </c>
      <c r="I4" s="51">
        <f t="shared" si="1"/>
        <v>0.0037393162393162395</v>
      </c>
      <c r="J4" s="53"/>
      <c r="K4" s="9">
        <f t="shared" si="2"/>
        <v>0</v>
      </c>
      <c r="L4" s="8">
        <f t="shared" si="3"/>
        <v>5</v>
      </c>
      <c r="M4" s="9">
        <f t="shared" si="4"/>
        <v>23</v>
      </c>
      <c r="N4" s="21">
        <f t="shared" si="5"/>
        <v>11.14285714285714</v>
      </c>
      <c r="O4" s="47"/>
      <c r="P4" s="47"/>
      <c r="Q4" s="58"/>
      <c r="R4" s="49"/>
    </row>
    <row r="5" spans="1:18" ht="12.75">
      <c r="A5" t="s">
        <v>79</v>
      </c>
      <c r="B5" s="42" t="s">
        <v>26</v>
      </c>
      <c r="C5" s="54"/>
      <c r="D5" s="54"/>
      <c r="E5" s="54"/>
      <c r="F5" s="51">
        <f t="shared" si="0"/>
      </c>
      <c r="G5" s="52"/>
      <c r="H5" s="51"/>
      <c r="I5" s="51">
        <f t="shared" si="1"/>
      </c>
      <c r="J5" s="53"/>
      <c r="K5" s="9">
        <f t="shared" si="2"/>
      </c>
      <c r="L5" s="8">
        <f t="shared" si="3"/>
      </c>
      <c r="M5" s="9">
        <f t="shared" si="4"/>
      </c>
      <c r="N5" s="21">
        <f t="shared" si="5"/>
      </c>
      <c r="O5" s="47"/>
      <c r="P5" s="47"/>
      <c r="Q5" s="58"/>
      <c r="R5" s="49"/>
    </row>
    <row r="6" spans="1:18" ht="12.75">
      <c r="A6" t="s">
        <v>79</v>
      </c>
      <c r="B6" s="42" t="s">
        <v>27</v>
      </c>
      <c r="C6" s="54"/>
      <c r="D6" s="54"/>
      <c r="E6" s="54"/>
      <c r="F6" s="51">
        <f t="shared" si="0"/>
      </c>
      <c r="G6" s="52"/>
      <c r="H6" s="51"/>
      <c r="I6" s="51">
        <f t="shared" si="1"/>
      </c>
      <c r="J6" s="53"/>
      <c r="K6" s="9">
        <f t="shared" si="2"/>
      </c>
      <c r="L6" s="8">
        <f t="shared" si="3"/>
      </c>
      <c r="M6" s="9">
        <f t="shared" si="4"/>
      </c>
      <c r="N6" s="21">
        <f t="shared" si="5"/>
      </c>
      <c r="O6" s="47"/>
      <c r="P6" s="47"/>
      <c r="Q6" s="58"/>
      <c r="R6" s="49"/>
    </row>
    <row r="7" spans="1:18" ht="12.75">
      <c r="A7" t="s">
        <v>79</v>
      </c>
      <c r="B7" s="42" t="s">
        <v>28</v>
      </c>
      <c r="C7" s="54">
        <v>1</v>
      </c>
      <c r="D7" s="54">
        <v>15</v>
      </c>
      <c r="E7" s="54"/>
      <c r="F7" s="51">
        <f t="shared" si="0"/>
        <v>0.052083333333333336</v>
      </c>
      <c r="G7" s="52" t="s">
        <v>57</v>
      </c>
      <c r="H7" s="51">
        <v>12500</v>
      </c>
      <c r="I7" s="51">
        <f t="shared" si="1"/>
        <v>0.004166666666666667</v>
      </c>
      <c r="J7" s="53"/>
      <c r="K7" s="9">
        <f t="shared" si="2"/>
        <v>0</v>
      </c>
      <c r="L7" s="8">
        <f t="shared" si="3"/>
        <v>6</v>
      </c>
      <c r="M7" s="9">
        <f t="shared" si="4"/>
        <v>0</v>
      </c>
      <c r="N7" s="21">
        <f t="shared" si="5"/>
        <v>9.999999999999998</v>
      </c>
      <c r="O7" s="47"/>
      <c r="P7" s="47"/>
      <c r="Q7" s="58"/>
      <c r="R7" s="49"/>
    </row>
    <row r="8" spans="1:18" ht="12.75">
      <c r="A8" t="s">
        <v>79</v>
      </c>
      <c r="B8" s="42" t="s">
        <v>29</v>
      </c>
      <c r="C8" s="54"/>
      <c r="D8" s="54"/>
      <c r="E8" s="54"/>
      <c r="F8" s="51">
        <f t="shared" si="0"/>
      </c>
      <c r="G8" s="52"/>
      <c r="H8" s="51"/>
      <c r="I8" s="51">
        <f t="shared" si="1"/>
      </c>
      <c r="J8" s="53"/>
      <c r="K8" s="9">
        <f t="shared" si="2"/>
      </c>
      <c r="L8" s="8">
        <f t="shared" si="3"/>
      </c>
      <c r="M8" s="9">
        <f t="shared" si="4"/>
      </c>
      <c r="N8" s="21">
        <f t="shared" si="5"/>
      </c>
      <c r="O8" s="47"/>
      <c r="P8" s="47"/>
      <c r="Q8" s="58"/>
      <c r="R8" s="49"/>
    </row>
    <row r="9" spans="1:18" ht="12.75">
      <c r="A9" t="s">
        <v>79</v>
      </c>
      <c r="B9" s="42" t="s">
        <v>30</v>
      </c>
      <c r="C9" s="54"/>
      <c r="D9" s="54"/>
      <c r="E9" s="54"/>
      <c r="F9" s="51">
        <f t="shared" si="0"/>
      </c>
      <c r="G9" s="52"/>
      <c r="H9" s="51"/>
      <c r="I9" s="51">
        <f t="shared" si="1"/>
      </c>
      <c r="J9" s="53"/>
      <c r="K9" s="9">
        <f t="shared" si="2"/>
      </c>
      <c r="L9" s="8">
        <f t="shared" si="3"/>
      </c>
      <c r="M9" s="9">
        <f t="shared" si="4"/>
      </c>
      <c r="N9" s="21">
        <f t="shared" si="5"/>
      </c>
      <c r="O9" s="47"/>
      <c r="P9" s="47"/>
      <c r="Q9" s="58"/>
      <c r="R9" s="49"/>
    </row>
    <row r="10" spans="1:18" ht="12.75">
      <c r="A10" t="s">
        <v>79</v>
      </c>
      <c r="B10" s="42" t="s">
        <v>31</v>
      </c>
      <c r="C10" s="54">
        <v>1</v>
      </c>
      <c r="D10" s="54">
        <v>13</v>
      </c>
      <c r="E10" s="54"/>
      <c r="F10" s="51">
        <f t="shared" si="0"/>
        <v>0.05069444444444445</v>
      </c>
      <c r="G10" s="52" t="s">
        <v>57</v>
      </c>
      <c r="H10" s="51">
        <v>13000</v>
      </c>
      <c r="I10" s="51">
        <f t="shared" si="1"/>
        <v>0.00389957264957265</v>
      </c>
      <c r="J10" s="53"/>
      <c r="K10" s="9">
        <f t="shared" si="2"/>
        <v>0</v>
      </c>
      <c r="L10" s="8">
        <f t="shared" si="3"/>
        <v>5</v>
      </c>
      <c r="M10" s="9">
        <f t="shared" si="4"/>
        <v>37</v>
      </c>
      <c r="N10" s="21">
        <f t="shared" si="5"/>
        <v>10.684931506849312</v>
      </c>
      <c r="O10" s="47"/>
      <c r="P10" s="47"/>
      <c r="Q10" s="58"/>
      <c r="R10" s="49"/>
    </row>
    <row r="11" spans="1:18" ht="12.75">
      <c r="A11" t="s">
        <v>79</v>
      </c>
      <c r="B11" s="42" t="s">
        <v>32</v>
      </c>
      <c r="C11" s="54"/>
      <c r="D11" s="54"/>
      <c r="E11" s="54"/>
      <c r="F11" s="51">
        <f t="shared" si="0"/>
      </c>
      <c r="G11" s="52"/>
      <c r="H11" s="51"/>
      <c r="I11" s="51">
        <f t="shared" si="1"/>
      </c>
      <c r="J11" s="53"/>
      <c r="K11" s="9">
        <f t="shared" si="2"/>
      </c>
      <c r="L11" s="8">
        <f t="shared" si="3"/>
      </c>
      <c r="M11" s="9">
        <f t="shared" si="4"/>
      </c>
      <c r="N11" s="21">
        <f t="shared" si="5"/>
      </c>
      <c r="O11" s="47"/>
      <c r="P11" s="47"/>
      <c r="Q11" s="58"/>
      <c r="R11" s="49"/>
    </row>
    <row r="12" spans="1:18" ht="12.75">
      <c r="A12" t="s">
        <v>79</v>
      </c>
      <c r="B12" s="42" t="s">
        <v>33</v>
      </c>
      <c r="C12" s="54"/>
      <c r="D12" s="54"/>
      <c r="E12" s="54"/>
      <c r="F12" s="51">
        <f t="shared" si="0"/>
      </c>
      <c r="G12" s="52"/>
      <c r="H12" s="51"/>
      <c r="I12" s="51">
        <f t="shared" si="1"/>
      </c>
      <c r="J12" s="53"/>
      <c r="K12" s="9">
        <f t="shared" si="2"/>
      </c>
      <c r="L12" s="8">
        <f t="shared" si="3"/>
      </c>
      <c r="M12" s="9">
        <f t="shared" si="4"/>
      </c>
      <c r="N12" s="21">
        <f t="shared" si="5"/>
      </c>
      <c r="O12" s="47"/>
      <c r="P12" s="47"/>
      <c r="Q12" s="58"/>
      <c r="R12" s="49"/>
    </row>
    <row r="13" spans="1:18" ht="12.75">
      <c r="A13" t="s">
        <v>79</v>
      </c>
      <c r="B13" s="42" t="s">
        <v>34</v>
      </c>
      <c r="C13" s="54"/>
      <c r="D13" s="54"/>
      <c r="E13" s="54"/>
      <c r="F13" s="51">
        <f t="shared" si="0"/>
      </c>
      <c r="G13" s="52"/>
      <c r="H13" s="51"/>
      <c r="I13" s="51">
        <f t="shared" si="1"/>
      </c>
      <c r="J13" s="53"/>
      <c r="K13" s="9">
        <f t="shared" si="2"/>
      </c>
      <c r="L13" s="8">
        <f t="shared" si="3"/>
      </c>
      <c r="M13" s="9">
        <f t="shared" si="4"/>
      </c>
      <c r="N13" s="21">
        <f t="shared" si="5"/>
      </c>
      <c r="O13" s="47"/>
      <c r="P13" s="47"/>
      <c r="Q13" s="58"/>
      <c r="R13" s="49"/>
    </row>
    <row r="14" spans="1:18" ht="12.75">
      <c r="A14" t="s">
        <v>79</v>
      </c>
      <c r="B14" s="42" t="s">
        <v>35</v>
      </c>
      <c r="C14" s="54"/>
      <c r="D14" s="54"/>
      <c r="E14" s="54"/>
      <c r="F14" s="51">
        <f t="shared" si="0"/>
      </c>
      <c r="G14" s="52"/>
      <c r="H14" s="51"/>
      <c r="I14" s="51">
        <f t="shared" si="1"/>
      </c>
      <c r="J14" s="53"/>
      <c r="K14" s="9">
        <f t="shared" si="2"/>
      </c>
      <c r="L14" s="8">
        <f t="shared" si="3"/>
      </c>
      <c r="M14" s="9">
        <f t="shared" si="4"/>
      </c>
      <c r="N14" s="21">
        <f t="shared" si="5"/>
      </c>
      <c r="O14" s="47"/>
      <c r="P14" s="47"/>
      <c r="Q14" s="58"/>
      <c r="R14" s="49"/>
    </row>
    <row r="15" spans="1:18" ht="12.75">
      <c r="A15" t="s">
        <v>79</v>
      </c>
      <c r="B15" s="42" t="s">
        <v>36</v>
      </c>
      <c r="C15" s="54"/>
      <c r="D15" s="54">
        <v>42</v>
      </c>
      <c r="E15" s="54"/>
      <c r="F15" s="51">
        <f t="shared" si="0"/>
        <v>0.029166666666666664</v>
      </c>
      <c r="G15" s="52" t="s">
        <v>57</v>
      </c>
      <c r="H15" s="51">
        <v>7500</v>
      </c>
      <c r="I15" s="51">
        <f t="shared" si="1"/>
        <v>0.0038888888888888888</v>
      </c>
      <c r="J15" s="53"/>
      <c r="K15" s="9">
        <f t="shared" si="2"/>
        <v>0</v>
      </c>
      <c r="L15" s="8">
        <f t="shared" si="3"/>
        <v>5</v>
      </c>
      <c r="M15" s="9">
        <f t="shared" si="4"/>
        <v>36</v>
      </c>
      <c r="N15" s="21">
        <f t="shared" si="5"/>
        <v>10.714285714285715</v>
      </c>
      <c r="O15" s="47"/>
      <c r="P15" s="47"/>
      <c r="Q15" s="58"/>
      <c r="R15" s="49"/>
    </row>
    <row r="16" spans="1:18" ht="12.75">
      <c r="A16" t="s">
        <v>79</v>
      </c>
      <c r="B16" s="42" t="s">
        <v>37</v>
      </c>
      <c r="C16" s="54"/>
      <c r="D16" s="54"/>
      <c r="E16" s="54"/>
      <c r="F16" s="51">
        <f t="shared" si="0"/>
      </c>
      <c r="G16" s="52"/>
      <c r="H16" s="51"/>
      <c r="I16" s="51">
        <f t="shared" si="1"/>
      </c>
      <c r="J16" s="53"/>
      <c r="K16" s="9">
        <f t="shared" si="2"/>
      </c>
      <c r="L16" s="8">
        <f t="shared" si="3"/>
      </c>
      <c r="M16" s="9">
        <f t="shared" si="4"/>
      </c>
      <c r="N16" s="21">
        <f t="shared" si="5"/>
      </c>
      <c r="O16" s="47"/>
      <c r="P16" s="47"/>
      <c r="Q16" s="58"/>
      <c r="R16" s="49"/>
    </row>
    <row r="17" spans="1:18" ht="12.75">
      <c r="A17" t="s">
        <v>79</v>
      </c>
      <c r="B17" s="42" t="s">
        <v>38</v>
      </c>
      <c r="C17" s="54"/>
      <c r="D17" s="54"/>
      <c r="E17" s="54"/>
      <c r="F17" s="51">
        <f t="shared" si="0"/>
      </c>
      <c r="G17" s="52"/>
      <c r="H17" s="51"/>
      <c r="I17" s="51">
        <f t="shared" si="1"/>
      </c>
      <c r="J17" s="53"/>
      <c r="K17" s="9">
        <f t="shared" si="2"/>
      </c>
      <c r="L17" s="8">
        <f t="shared" si="3"/>
      </c>
      <c r="M17" s="9">
        <f t="shared" si="4"/>
      </c>
      <c r="N17" s="21">
        <f t="shared" si="5"/>
      </c>
      <c r="O17" s="47"/>
      <c r="P17" s="47"/>
      <c r="Q17" s="58"/>
      <c r="R17" s="49"/>
    </row>
    <row r="18" spans="1:18" ht="12.75">
      <c r="A18" t="s">
        <v>79</v>
      </c>
      <c r="B18" s="42" t="s">
        <v>39</v>
      </c>
      <c r="C18" s="54"/>
      <c r="D18" s="54">
        <v>50</v>
      </c>
      <c r="E18" s="54"/>
      <c r="F18" s="51">
        <f t="shared" si="0"/>
        <v>0.034722222222222224</v>
      </c>
      <c r="G18" s="52" t="s">
        <v>57</v>
      </c>
      <c r="H18" s="51">
        <v>9000</v>
      </c>
      <c r="I18" s="51">
        <f t="shared" si="1"/>
        <v>0.0038580246913580245</v>
      </c>
      <c r="J18" s="53"/>
      <c r="K18" s="9">
        <f t="shared" si="2"/>
        <v>0</v>
      </c>
      <c r="L18" s="8">
        <f t="shared" si="3"/>
        <v>5</v>
      </c>
      <c r="M18" s="9">
        <f t="shared" si="4"/>
        <v>33</v>
      </c>
      <c r="N18" s="21">
        <f t="shared" si="5"/>
        <v>10.8</v>
      </c>
      <c r="O18" s="47"/>
      <c r="P18" s="47"/>
      <c r="Q18" s="58"/>
      <c r="R18" s="49"/>
    </row>
    <row r="19" spans="1:18" ht="12.75">
      <c r="A19" t="s">
        <v>79</v>
      </c>
      <c r="B19" s="42" t="s">
        <v>40</v>
      </c>
      <c r="C19" s="54"/>
      <c r="D19" s="54"/>
      <c r="E19" s="54"/>
      <c r="F19" s="51">
        <f t="shared" si="0"/>
      </c>
      <c r="G19" s="52"/>
      <c r="H19" s="51"/>
      <c r="I19" s="51">
        <f t="shared" si="1"/>
      </c>
      <c r="J19" s="53"/>
      <c r="K19" s="9">
        <f t="shared" si="2"/>
      </c>
      <c r="L19" s="8">
        <f t="shared" si="3"/>
      </c>
      <c r="M19" s="9">
        <f t="shared" si="4"/>
      </c>
      <c r="N19" s="21">
        <f t="shared" si="5"/>
      </c>
      <c r="O19" s="47"/>
      <c r="P19" s="47"/>
      <c r="Q19" s="58"/>
      <c r="R19" s="49"/>
    </row>
    <row r="20" spans="1:18" ht="12.75">
      <c r="A20" t="s">
        <v>79</v>
      </c>
      <c r="B20" s="42" t="s">
        <v>41</v>
      </c>
      <c r="C20" s="54"/>
      <c r="D20" s="54"/>
      <c r="E20" s="54"/>
      <c r="F20" s="51">
        <f t="shared" si="0"/>
      </c>
      <c r="G20" s="52"/>
      <c r="H20" s="51"/>
      <c r="I20" s="51">
        <f t="shared" si="1"/>
      </c>
      <c r="J20" s="53"/>
      <c r="K20" s="9">
        <f t="shared" si="2"/>
      </c>
      <c r="L20" s="8">
        <f t="shared" si="3"/>
      </c>
      <c r="M20" s="9">
        <f t="shared" si="4"/>
      </c>
      <c r="N20" s="21">
        <f t="shared" si="5"/>
      </c>
      <c r="O20" s="47"/>
      <c r="P20" s="47"/>
      <c r="Q20" s="58"/>
      <c r="R20" s="49"/>
    </row>
    <row r="21" spans="1:18" ht="12.75">
      <c r="A21" t="s">
        <v>79</v>
      </c>
      <c r="B21" s="42" t="s">
        <v>42</v>
      </c>
      <c r="C21" s="54"/>
      <c r="D21" s="54"/>
      <c r="E21" s="54"/>
      <c r="F21" s="51">
        <f t="shared" si="0"/>
      </c>
      <c r="G21" s="52"/>
      <c r="H21" s="51"/>
      <c r="I21" s="51">
        <f t="shared" si="1"/>
      </c>
      <c r="J21" s="53"/>
      <c r="K21" s="9">
        <f t="shared" si="2"/>
      </c>
      <c r="L21" s="8">
        <f t="shared" si="3"/>
      </c>
      <c r="M21" s="9">
        <f t="shared" si="4"/>
      </c>
      <c r="N21" s="21">
        <f t="shared" si="5"/>
      </c>
      <c r="O21" s="47"/>
      <c r="P21" s="47"/>
      <c r="Q21" s="58"/>
      <c r="R21" s="49"/>
    </row>
    <row r="22" spans="1:18" ht="12.75">
      <c r="A22" t="s">
        <v>79</v>
      </c>
      <c r="B22" s="42" t="s">
        <v>43</v>
      </c>
      <c r="C22" s="54"/>
      <c r="D22" s="54"/>
      <c r="E22" s="54"/>
      <c r="F22" s="51">
        <f t="shared" si="0"/>
      </c>
      <c r="G22" s="52"/>
      <c r="H22" s="51"/>
      <c r="I22" s="51">
        <f t="shared" si="1"/>
      </c>
      <c r="J22" s="53"/>
      <c r="K22" s="9">
        <f t="shared" si="2"/>
      </c>
      <c r="L22" s="8">
        <f t="shared" si="3"/>
      </c>
      <c r="M22" s="9">
        <f t="shared" si="4"/>
      </c>
      <c r="N22" s="21">
        <f t="shared" si="5"/>
      </c>
      <c r="O22" s="47"/>
      <c r="P22" s="47"/>
      <c r="Q22" s="58"/>
      <c r="R22" s="49"/>
    </row>
    <row r="23" spans="1:18" ht="12.75">
      <c r="A23" t="s">
        <v>79</v>
      </c>
      <c r="B23" s="42" t="s">
        <v>44</v>
      </c>
      <c r="C23" s="54"/>
      <c r="D23" s="54">
        <v>50</v>
      </c>
      <c r="E23" s="54"/>
      <c r="F23" s="51">
        <f t="shared" si="0"/>
        <v>0.034722222222222224</v>
      </c>
      <c r="G23" s="52" t="s">
        <v>57</v>
      </c>
      <c r="H23" s="51">
        <v>8800</v>
      </c>
      <c r="I23" s="51">
        <f t="shared" si="1"/>
        <v>0.003945707070707071</v>
      </c>
      <c r="J23" s="53"/>
      <c r="K23" s="9">
        <f t="shared" si="2"/>
        <v>0</v>
      </c>
      <c r="L23" s="8">
        <f t="shared" si="3"/>
        <v>5</v>
      </c>
      <c r="M23" s="9">
        <f t="shared" si="4"/>
        <v>41</v>
      </c>
      <c r="N23" s="21">
        <f t="shared" si="5"/>
        <v>10.559999999999999</v>
      </c>
      <c r="O23" s="47"/>
      <c r="P23" s="47"/>
      <c r="Q23" s="58"/>
      <c r="R23" s="49"/>
    </row>
    <row r="24" spans="1:18" ht="12.75">
      <c r="A24" t="s">
        <v>79</v>
      </c>
      <c r="B24" s="42" t="s">
        <v>45</v>
      </c>
      <c r="C24" s="54"/>
      <c r="D24" s="54"/>
      <c r="E24" s="54"/>
      <c r="F24" s="51">
        <f t="shared" si="0"/>
      </c>
      <c r="G24" s="52"/>
      <c r="H24" s="51"/>
      <c r="I24" s="51">
        <f t="shared" si="1"/>
      </c>
      <c r="J24" s="53"/>
      <c r="K24" s="9">
        <f t="shared" si="2"/>
      </c>
      <c r="L24" s="8">
        <f t="shared" si="3"/>
      </c>
      <c r="M24" s="9">
        <f t="shared" si="4"/>
      </c>
      <c r="N24" s="21">
        <f t="shared" si="5"/>
      </c>
      <c r="O24" s="47"/>
      <c r="P24" s="47"/>
      <c r="Q24" s="58"/>
      <c r="R24" s="49"/>
    </row>
    <row r="25" spans="1:18" ht="12.75">
      <c r="A25" t="s">
        <v>79</v>
      </c>
      <c r="B25" s="42" t="s">
        <v>46</v>
      </c>
      <c r="C25" s="54"/>
      <c r="D25" s="54">
        <v>52</v>
      </c>
      <c r="E25" s="54"/>
      <c r="F25" s="51">
        <f t="shared" si="0"/>
        <v>0.036111111111111115</v>
      </c>
      <c r="G25" s="52" t="s">
        <v>57</v>
      </c>
      <c r="H25" s="51">
        <v>8800</v>
      </c>
      <c r="I25" s="51">
        <f t="shared" si="1"/>
        <v>0.004103535353535354</v>
      </c>
      <c r="J25" s="53"/>
      <c r="K25" s="9">
        <f t="shared" si="2"/>
        <v>0</v>
      </c>
      <c r="L25" s="8">
        <f t="shared" si="3"/>
        <v>5</v>
      </c>
      <c r="M25" s="9">
        <f t="shared" si="4"/>
        <v>55</v>
      </c>
      <c r="N25" s="21">
        <f t="shared" si="5"/>
        <v>10.153846153846153</v>
      </c>
      <c r="O25" s="47"/>
      <c r="P25" s="47"/>
      <c r="Q25" s="58"/>
      <c r="R25" s="49"/>
    </row>
    <row r="26" spans="1:18" ht="12.75">
      <c r="A26" t="s">
        <v>79</v>
      </c>
      <c r="B26" s="42" t="s">
        <v>47</v>
      </c>
      <c r="C26" s="54"/>
      <c r="D26" s="54"/>
      <c r="E26" s="54"/>
      <c r="F26" s="51">
        <f t="shared" si="0"/>
      </c>
      <c r="G26" s="52"/>
      <c r="H26" s="51"/>
      <c r="I26" s="51">
        <f t="shared" si="1"/>
      </c>
      <c r="J26" s="53"/>
      <c r="K26" s="9">
        <f t="shared" si="2"/>
      </c>
      <c r="L26" s="8">
        <f t="shared" si="3"/>
      </c>
      <c r="M26" s="9">
        <f t="shared" si="4"/>
      </c>
      <c r="N26" s="21">
        <f t="shared" si="5"/>
      </c>
      <c r="O26" s="47"/>
      <c r="P26" s="47"/>
      <c r="Q26" s="58"/>
      <c r="R26" s="49"/>
    </row>
    <row r="27" spans="1:18" ht="12.75">
      <c r="A27" t="s">
        <v>79</v>
      </c>
      <c r="B27" s="42" t="s">
        <v>48</v>
      </c>
      <c r="C27" s="54"/>
      <c r="D27" s="54"/>
      <c r="E27" s="54"/>
      <c r="F27" s="51">
        <f t="shared" si="0"/>
      </c>
      <c r="G27" s="52"/>
      <c r="H27" s="51"/>
      <c r="I27" s="51">
        <f t="shared" si="1"/>
      </c>
      <c r="J27" s="53"/>
      <c r="K27" s="9">
        <f t="shared" si="2"/>
      </c>
      <c r="L27" s="8">
        <f t="shared" si="3"/>
      </c>
      <c r="M27" s="9">
        <f t="shared" si="4"/>
      </c>
      <c r="N27" s="21">
        <f t="shared" si="5"/>
      </c>
      <c r="O27" s="47"/>
      <c r="P27" s="47"/>
      <c r="Q27" s="58"/>
      <c r="R27" s="49"/>
    </row>
    <row r="28" spans="1:18" ht="12.75">
      <c r="A28" t="s">
        <v>79</v>
      </c>
      <c r="B28" s="42" t="s">
        <v>49</v>
      </c>
      <c r="C28" s="54"/>
      <c r="D28" s="54">
        <v>42</v>
      </c>
      <c r="E28" s="54"/>
      <c r="F28" s="51">
        <f t="shared" si="0"/>
        <v>0.029166666666666664</v>
      </c>
      <c r="G28" s="52" t="s">
        <v>57</v>
      </c>
      <c r="H28" s="51">
        <v>7500</v>
      </c>
      <c r="I28" s="51">
        <f t="shared" si="1"/>
        <v>0.0038888888888888888</v>
      </c>
      <c r="J28" s="53"/>
      <c r="K28" s="9">
        <f t="shared" si="2"/>
        <v>0</v>
      </c>
      <c r="L28" s="8">
        <f t="shared" si="3"/>
        <v>5</v>
      </c>
      <c r="M28" s="9">
        <f t="shared" si="4"/>
        <v>36</v>
      </c>
      <c r="N28" s="21">
        <f t="shared" si="5"/>
        <v>10.714285714285715</v>
      </c>
      <c r="O28" s="47"/>
      <c r="P28" s="47"/>
      <c r="Q28" s="58"/>
      <c r="R28" s="49"/>
    </row>
    <row r="29" spans="1:18" ht="12.75">
      <c r="A29" t="s">
        <v>79</v>
      </c>
      <c r="B29" s="42" t="s">
        <v>50</v>
      </c>
      <c r="C29" s="54"/>
      <c r="D29" s="54">
        <v>47</v>
      </c>
      <c r="E29" s="54"/>
      <c r="F29" s="51">
        <f t="shared" si="0"/>
        <v>0.03263888888888889</v>
      </c>
      <c r="G29" s="52" t="s">
        <v>57</v>
      </c>
      <c r="H29" s="51">
        <v>8000</v>
      </c>
      <c r="I29" s="51">
        <f t="shared" si="1"/>
        <v>0.004079861111111111</v>
      </c>
      <c r="J29" s="53"/>
      <c r="K29" s="9">
        <f t="shared" si="2"/>
        <v>0</v>
      </c>
      <c r="L29" s="8">
        <f t="shared" si="3"/>
        <v>5</v>
      </c>
      <c r="M29" s="9">
        <f t="shared" si="4"/>
        <v>53</v>
      </c>
      <c r="N29" s="21">
        <f t="shared" si="5"/>
        <v>10.212765957446807</v>
      </c>
      <c r="O29" s="47"/>
      <c r="P29" s="47"/>
      <c r="Q29" s="58"/>
      <c r="R29" s="49"/>
    </row>
    <row r="30" spans="1:18" ht="12.75">
      <c r="A30" t="s">
        <v>79</v>
      </c>
      <c r="B30" s="42" t="s">
        <v>51</v>
      </c>
      <c r="C30" s="54"/>
      <c r="D30" s="54"/>
      <c r="E30" s="54"/>
      <c r="F30" s="51">
        <f t="shared" si="0"/>
      </c>
      <c r="G30" s="52"/>
      <c r="H30" s="51"/>
      <c r="I30" s="51">
        <f t="shared" si="1"/>
      </c>
      <c r="J30" s="53"/>
      <c r="K30" s="9">
        <f t="shared" si="2"/>
      </c>
      <c r="L30" s="8">
        <f t="shared" si="3"/>
      </c>
      <c r="M30" s="9">
        <f t="shared" si="4"/>
      </c>
      <c r="N30" s="21">
        <f t="shared" si="5"/>
      </c>
      <c r="O30" s="47"/>
      <c r="P30" s="47"/>
      <c r="Q30" s="58"/>
      <c r="R30" s="49"/>
    </row>
    <row r="31" spans="1:18" ht="12.75">
      <c r="A31" t="s">
        <v>79</v>
      </c>
      <c r="B31" s="42" t="s">
        <v>52</v>
      </c>
      <c r="C31" s="54"/>
      <c r="D31" s="54">
        <v>50</v>
      </c>
      <c r="E31" s="54"/>
      <c r="F31" s="51">
        <f t="shared" si="0"/>
        <v>0.034722222222222224</v>
      </c>
      <c r="G31" s="52" t="s">
        <v>57</v>
      </c>
      <c r="H31" s="51">
        <v>9000</v>
      </c>
      <c r="I31" s="51">
        <f t="shared" si="1"/>
        <v>0.0038580246913580245</v>
      </c>
      <c r="J31" s="53"/>
      <c r="K31" s="9">
        <f t="shared" si="2"/>
        <v>0</v>
      </c>
      <c r="L31" s="8">
        <f t="shared" si="3"/>
        <v>5</v>
      </c>
      <c r="M31" s="9">
        <f t="shared" si="4"/>
        <v>33</v>
      </c>
      <c r="N31" s="21">
        <f t="shared" si="5"/>
        <v>10.8</v>
      </c>
      <c r="O31" s="47"/>
      <c r="P31" s="47"/>
      <c r="Q31" s="58"/>
      <c r="R31" s="49"/>
    </row>
    <row r="32" spans="1:18" ht="12.75">
      <c r="A32" t="s">
        <v>79</v>
      </c>
      <c r="B32" s="42" t="s">
        <v>53</v>
      </c>
      <c r="C32" s="54"/>
      <c r="D32" s="54"/>
      <c r="E32" s="54"/>
      <c r="F32" s="51">
        <f t="shared" si="0"/>
      </c>
      <c r="G32" s="52"/>
      <c r="H32" s="51"/>
      <c r="I32" s="51">
        <f t="shared" si="1"/>
      </c>
      <c r="J32" s="53"/>
      <c r="K32" s="9">
        <f t="shared" si="2"/>
      </c>
      <c r="L32" s="8">
        <f t="shared" si="3"/>
      </c>
      <c r="M32" s="9">
        <f t="shared" si="4"/>
      </c>
      <c r="N32" s="21">
        <f t="shared" si="5"/>
      </c>
      <c r="O32" s="47"/>
      <c r="P32" s="47"/>
      <c r="Q32" s="58"/>
      <c r="R32" s="49"/>
    </row>
    <row r="34" ht="13.5" thickBot="1"/>
    <row r="35" spans="2:18" ht="13.5" thickBot="1">
      <c r="B35" s="41" t="s">
        <v>23</v>
      </c>
      <c r="C35" s="16">
        <f>HOUR(F35)</f>
        <v>8</v>
      </c>
      <c r="D35" s="16">
        <f>MINUTE(F35)</f>
        <v>36</v>
      </c>
      <c r="E35" s="17">
        <f>SECOND(F35)</f>
        <v>0</v>
      </c>
      <c r="F35" s="2">
        <f>SUMIF($G$3:$G$32,"x",F3:F32)</f>
        <v>0.35833333333333334</v>
      </c>
      <c r="G35" s="29">
        <f>COUNTIF(G3:G32,"x")</f>
        <v>10</v>
      </c>
      <c r="H35" s="2">
        <f>SUMIF($G$3:$G$32,"x",H3:H32)</f>
        <v>90600</v>
      </c>
      <c r="I35" s="2">
        <f>AVERAGE(I3:I33)</f>
        <v>0.003942848625140291</v>
      </c>
      <c r="K35" s="13">
        <f>IF(G35=0,"",HOUR(I35))</f>
        <v>0</v>
      </c>
      <c r="L35" s="14">
        <f>IF(G35=0,"",MINUTE(I35))</f>
        <v>5</v>
      </c>
      <c r="M35" s="14">
        <f>IF(G35=0,"",SECOND(I35))</f>
        <v>41</v>
      </c>
      <c r="N35" s="23">
        <f>IF(G35=0,"",($S$2*H35/F35)/1000)</f>
        <v>10.534883720930234</v>
      </c>
      <c r="O35" s="23"/>
      <c r="P35" s="23"/>
      <c r="Q35" s="60">
        <f>SUM(Q17:Q32)</f>
        <v>0</v>
      </c>
      <c r="R35" s="15" t="s">
        <v>10</v>
      </c>
    </row>
  </sheetData>
  <sheetProtection password="CAC3" sheet="1" objects="1" scenarios="1"/>
  <mergeCells count="2">
    <mergeCell ref="C1:E1"/>
    <mergeCell ref="K1:M1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pane xSplit="2" ySplit="2" topLeftCell="C16" activePane="bottomRight" state="frozen"/>
      <selection pane="topLeft" activeCell="N1" sqref="N1"/>
      <selection pane="topRight" activeCell="N1" sqref="N1"/>
      <selection pane="bottomLeft" activeCell="N1" sqref="N1"/>
      <selection pane="bottomRight" activeCell="S1" sqref="S1:S16384"/>
    </sheetView>
  </sheetViews>
  <sheetFormatPr defaultColWidth="11.421875" defaultRowHeight="12.75"/>
  <cols>
    <col min="1" max="1" width="4.00390625" style="0" hidden="1" customWidth="1"/>
    <col min="2" max="2" width="5.00390625" style="40" bestFit="1" customWidth="1"/>
    <col min="3" max="5" width="3.00390625" style="1" bestFit="1" customWidth="1"/>
    <col min="6" max="6" width="12.00390625" style="2" hidden="1" customWidth="1"/>
    <col min="7" max="7" width="7.28125" style="29" bestFit="1" customWidth="1"/>
    <col min="8" max="8" width="8.28125" style="2" bestFit="1" customWidth="1"/>
    <col min="9" max="9" width="12.8515625" style="2" hidden="1" customWidth="1"/>
    <col min="10" max="10" width="7.140625" style="25" bestFit="1" customWidth="1"/>
    <col min="11" max="11" width="2.28125" style="0" bestFit="1" customWidth="1"/>
    <col min="12" max="12" width="2.57421875" style="0" bestFit="1" customWidth="1"/>
    <col min="13" max="13" width="3.00390625" style="0" bestFit="1" customWidth="1"/>
    <col min="14" max="14" width="5.421875" style="22" bestFit="1" customWidth="1"/>
    <col min="15" max="16" width="5.00390625" style="22" bestFit="1" customWidth="1"/>
    <col min="17" max="17" width="3.7109375" style="59" bestFit="1" customWidth="1"/>
    <col min="18" max="18" width="11.7109375" style="0" bestFit="1" customWidth="1"/>
    <col min="19" max="19" width="12.00390625" style="1" hidden="1" customWidth="1"/>
    <col min="20" max="16384" width="2.8515625" style="0" customWidth="1"/>
  </cols>
  <sheetData>
    <row r="1" spans="2:19" ht="13.5" thickBot="1">
      <c r="B1" s="39"/>
      <c r="C1" s="106" t="s">
        <v>0</v>
      </c>
      <c r="D1" s="107"/>
      <c r="E1" s="108"/>
      <c r="F1" s="3"/>
      <c r="G1" s="3"/>
      <c r="H1" s="18"/>
      <c r="I1" s="4"/>
      <c r="J1" s="45"/>
      <c r="K1" s="109" t="s">
        <v>8</v>
      </c>
      <c r="L1" s="110"/>
      <c r="M1" s="111"/>
      <c r="N1" s="19" t="s">
        <v>13</v>
      </c>
      <c r="O1" s="19"/>
      <c r="P1" s="19"/>
      <c r="Q1" s="56"/>
      <c r="R1" s="6"/>
      <c r="S1" s="1" t="s">
        <v>12</v>
      </c>
    </row>
    <row r="2" spans="2:19" ht="26.25" thickBot="1">
      <c r="B2" s="24" t="s">
        <v>55</v>
      </c>
      <c r="C2" s="10" t="s">
        <v>6</v>
      </c>
      <c r="D2" s="10" t="s">
        <v>7</v>
      </c>
      <c r="E2" s="10" t="s">
        <v>5</v>
      </c>
      <c r="F2" s="5" t="s">
        <v>3</v>
      </c>
      <c r="G2" s="43" t="s">
        <v>56</v>
      </c>
      <c r="H2" s="44" t="s">
        <v>58</v>
      </c>
      <c r="I2" s="5" t="s">
        <v>4</v>
      </c>
      <c r="J2" s="46" t="s">
        <v>2</v>
      </c>
      <c r="K2" s="11" t="s">
        <v>6</v>
      </c>
      <c r="L2" s="12" t="s">
        <v>7</v>
      </c>
      <c r="M2" s="12" t="s">
        <v>5</v>
      </c>
      <c r="N2" s="20"/>
      <c r="O2" s="55" t="s">
        <v>59</v>
      </c>
      <c r="P2" s="55" t="s">
        <v>60</v>
      </c>
      <c r="Q2" s="57" t="s">
        <v>71</v>
      </c>
      <c r="R2" s="7" t="s">
        <v>9</v>
      </c>
      <c r="S2" s="2">
        <f>TIME(1,0,0)</f>
        <v>0.041666666666666664</v>
      </c>
    </row>
    <row r="3" spans="1:18" ht="12.75">
      <c r="A3" t="s">
        <v>20</v>
      </c>
      <c r="B3" s="42" t="s">
        <v>24</v>
      </c>
      <c r="C3" s="50"/>
      <c r="D3" s="50">
        <v>47</v>
      </c>
      <c r="E3" s="50"/>
      <c r="F3" s="51">
        <f aca="true" t="shared" si="0" ref="F3:F33">IF(G3="x",TIME(C3,D3,E3),"")</f>
        <v>0.03263888888888889</v>
      </c>
      <c r="G3" s="52" t="s">
        <v>57</v>
      </c>
      <c r="H3" s="51">
        <v>8000</v>
      </c>
      <c r="I3" s="51">
        <f aca="true" t="shared" si="1" ref="I3:I33">IF(G3="x",F3*1000/H3,"")</f>
        <v>0.004079861111111111</v>
      </c>
      <c r="J3" s="53"/>
      <c r="K3" s="9">
        <f aca="true" t="shared" si="2" ref="K3:K33">IF(G3="x",HOUR(I3),"")</f>
        <v>0</v>
      </c>
      <c r="L3" s="8">
        <f aca="true" t="shared" si="3" ref="L3:L33">IF(G3="x",MINUTE(I3),"")</f>
        <v>5</v>
      </c>
      <c r="M3" s="9">
        <f aca="true" t="shared" si="4" ref="M3:M33">IF(G3="x",SECOND(I3),"")</f>
        <v>53</v>
      </c>
      <c r="N3" s="21">
        <f aca="true" t="shared" si="5" ref="N3:N33">IF(G3="x",($S$2*H3/F3)/1000,"")</f>
        <v>10.212765957446807</v>
      </c>
      <c r="O3" s="47"/>
      <c r="P3" s="47"/>
      <c r="Q3" s="58"/>
      <c r="R3" s="48"/>
    </row>
    <row r="4" spans="1:18" ht="12.75">
      <c r="A4" t="s">
        <v>20</v>
      </c>
      <c r="B4" s="42" t="s">
        <v>25</v>
      </c>
      <c r="C4" s="54">
        <v>1</v>
      </c>
      <c r="D4" s="54">
        <v>42</v>
      </c>
      <c r="E4" s="54"/>
      <c r="F4" s="51">
        <f t="shared" si="0"/>
        <v>0.07083333333333333</v>
      </c>
      <c r="G4" s="52" t="s">
        <v>57</v>
      </c>
      <c r="H4" s="51">
        <v>18500</v>
      </c>
      <c r="I4" s="51">
        <f t="shared" si="1"/>
        <v>0.0038288288288288288</v>
      </c>
      <c r="J4" s="53"/>
      <c r="K4" s="9">
        <f t="shared" si="2"/>
        <v>0</v>
      </c>
      <c r="L4" s="8">
        <f t="shared" si="3"/>
        <v>5</v>
      </c>
      <c r="M4" s="9">
        <f t="shared" si="4"/>
        <v>31</v>
      </c>
      <c r="N4" s="21">
        <f t="shared" si="5"/>
        <v>10.882352941176471</v>
      </c>
      <c r="O4" s="47"/>
      <c r="P4" s="47"/>
      <c r="Q4" s="58"/>
      <c r="R4" s="49"/>
    </row>
    <row r="5" spans="1:18" ht="12.75">
      <c r="A5" t="s">
        <v>20</v>
      </c>
      <c r="B5" s="42" t="s">
        <v>26</v>
      </c>
      <c r="C5" s="54"/>
      <c r="D5" s="54"/>
      <c r="E5" s="54"/>
      <c r="F5" s="51">
        <f t="shared" si="0"/>
      </c>
      <c r="G5" s="52"/>
      <c r="H5" s="51"/>
      <c r="I5" s="51">
        <f t="shared" si="1"/>
      </c>
      <c r="J5" s="53"/>
      <c r="K5" s="9">
        <f t="shared" si="2"/>
      </c>
      <c r="L5" s="8">
        <f t="shared" si="3"/>
      </c>
      <c r="M5" s="9">
        <f t="shared" si="4"/>
      </c>
      <c r="N5" s="21">
        <f t="shared" si="5"/>
      </c>
      <c r="O5" s="47"/>
      <c r="P5" s="47"/>
      <c r="Q5" s="58"/>
      <c r="R5" s="49"/>
    </row>
    <row r="6" spans="1:18" ht="12.75">
      <c r="A6" t="s">
        <v>20</v>
      </c>
      <c r="B6" s="42" t="s">
        <v>27</v>
      </c>
      <c r="C6" s="54"/>
      <c r="D6" s="54"/>
      <c r="E6" s="54"/>
      <c r="F6" s="51">
        <f t="shared" si="0"/>
      </c>
      <c r="G6" s="52"/>
      <c r="H6" s="51"/>
      <c r="I6" s="51">
        <f t="shared" si="1"/>
      </c>
      <c r="J6" s="53"/>
      <c r="K6" s="9">
        <f t="shared" si="2"/>
      </c>
      <c r="L6" s="8">
        <f t="shared" si="3"/>
      </c>
      <c r="M6" s="9">
        <f t="shared" si="4"/>
      </c>
      <c r="N6" s="21">
        <f t="shared" si="5"/>
      </c>
      <c r="O6" s="47"/>
      <c r="P6" s="47"/>
      <c r="Q6" s="58"/>
      <c r="R6" s="49"/>
    </row>
    <row r="7" spans="1:18" ht="12.75">
      <c r="A7" t="s">
        <v>20</v>
      </c>
      <c r="B7" s="42" t="s">
        <v>28</v>
      </c>
      <c r="C7" s="54"/>
      <c r="D7" s="54">
        <v>46</v>
      </c>
      <c r="E7" s="54"/>
      <c r="F7" s="51">
        <f t="shared" si="0"/>
        <v>0.03194444444444445</v>
      </c>
      <c r="G7" s="52" t="s">
        <v>57</v>
      </c>
      <c r="H7" s="51">
        <v>7700</v>
      </c>
      <c r="I7" s="51">
        <f t="shared" si="1"/>
        <v>0.004148629148629149</v>
      </c>
      <c r="J7" s="53"/>
      <c r="K7" s="9">
        <f t="shared" si="2"/>
        <v>0</v>
      </c>
      <c r="L7" s="8">
        <f t="shared" si="3"/>
        <v>5</v>
      </c>
      <c r="M7" s="9">
        <f t="shared" si="4"/>
        <v>58</v>
      </c>
      <c r="N7" s="21">
        <f t="shared" si="5"/>
        <v>10.043478260869565</v>
      </c>
      <c r="O7" s="47"/>
      <c r="P7" s="47"/>
      <c r="Q7" s="58"/>
      <c r="R7" s="49"/>
    </row>
    <row r="8" spans="1:18" ht="12.75">
      <c r="A8" t="s">
        <v>20</v>
      </c>
      <c r="B8" s="42" t="s">
        <v>29</v>
      </c>
      <c r="C8" s="54"/>
      <c r="D8" s="54"/>
      <c r="E8" s="54"/>
      <c r="F8" s="51">
        <f t="shared" si="0"/>
      </c>
      <c r="G8" s="52"/>
      <c r="H8" s="51"/>
      <c r="I8" s="51">
        <f t="shared" si="1"/>
      </c>
      <c r="J8" s="53"/>
      <c r="K8" s="9">
        <f t="shared" si="2"/>
      </c>
      <c r="L8" s="8">
        <f t="shared" si="3"/>
      </c>
      <c r="M8" s="9">
        <f t="shared" si="4"/>
      </c>
      <c r="N8" s="21">
        <f t="shared" si="5"/>
      </c>
      <c r="O8" s="47"/>
      <c r="P8" s="47"/>
      <c r="Q8" s="58"/>
      <c r="R8" s="49"/>
    </row>
    <row r="9" spans="1:18" ht="12.75">
      <c r="A9" t="s">
        <v>20</v>
      </c>
      <c r="B9" s="42" t="s">
        <v>30</v>
      </c>
      <c r="C9" s="54"/>
      <c r="D9" s="54"/>
      <c r="E9" s="54"/>
      <c r="F9" s="51">
        <f t="shared" si="0"/>
      </c>
      <c r="G9" s="52"/>
      <c r="H9" s="51"/>
      <c r="I9" s="51">
        <f t="shared" si="1"/>
      </c>
      <c r="J9" s="53"/>
      <c r="K9" s="9">
        <f t="shared" si="2"/>
      </c>
      <c r="L9" s="8">
        <f t="shared" si="3"/>
      </c>
      <c r="M9" s="9">
        <f t="shared" si="4"/>
      </c>
      <c r="N9" s="21">
        <f t="shared" si="5"/>
      </c>
      <c r="O9" s="47"/>
      <c r="P9" s="47"/>
      <c r="Q9" s="58"/>
      <c r="R9" s="49"/>
    </row>
    <row r="10" spans="1:18" ht="12.75">
      <c r="A10" t="s">
        <v>20</v>
      </c>
      <c r="B10" s="42" t="s">
        <v>31</v>
      </c>
      <c r="C10" s="54">
        <v>1</v>
      </c>
      <c r="D10" s="54">
        <v>4</v>
      </c>
      <c r="E10" s="54"/>
      <c r="F10" s="51">
        <f t="shared" si="0"/>
        <v>0.044444444444444446</v>
      </c>
      <c r="G10" s="52" t="s">
        <v>57</v>
      </c>
      <c r="H10" s="51">
        <v>8900</v>
      </c>
      <c r="I10" s="51">
        <f t="shared" si="1"/>
        <v>0.004993757802746567</v>
      </c>
      <c r="J10" s="53"/>
      <c r="K10" s="9">
        <f t="shared" si="2"/>
        <v>0</v>
      </c>
      <c r="L10" s="8">
        <f t="shared" si="3"/>
        <v>7</v>
      </c>
      <c r="M10" s="9">
        <f t="shared" si="4"/>
        <v>11</v>
      </c>
      <c r="N10" s="21">
        <f t="shared" si="5"/>
        <v>8.34375</v>
      </c>
      <c r="O10" s="47"/>
      <c r="P10" s="47"/>
      <c r="Q10" s="58"/>
      <c r="R10" s="49"/>
    </row>
    <row r="11" spans="1:18" ht="12.75">
      <c r="A11" t="s">
        <v>20</v>
      </c>
      <c r="B11" s="42" t="s">
        <v>32</v>
      </c>
      <c r="C11" s="54"/>
      <c r="D11" s="54">
        <v>43</v>
      </c>
      <c r="E11" s="54"/>
      <c r="F11" s="51">
        <f t="shared" si="0"/>
        <v>0.029861111111111113</v>
      </c>
      <c r="G11" s="52" t="s">
        <v>57</v>
      </c>
      <c r="H11" s="51">
        <v>8000</v>
      </c>
      <c r="I11" s="51">
        <f t="shared" si="1"/>
        <v>0.003732638888888889</v>
      </c>
      <c r="J11" s="53"/>
      <c r="K11" s="9">
        <f t="shared" si="2"/>
        <v>0</v>
      </c>
      <c r="L11" s="8">
        <f t="shared" si="3"/>
        <v>5</v>
      </c>
      <c r="M11" s="9">
        <f t="shared" si="4"/>
        <v>23</v>
      </c>
      <c r="N11" s="21">
        <f t="shared" si="5"/>
        <v>11.162790697674417</v>
      </c>
      <c r="O11" s="47"/>
      <c r="P11" s="47"/>
      <c r="Q11" s="58"/>
      <c r="R11" s="49"/>
    </row>
    <row r="12" spans="1:18" ht="12.75">
      <c r="A12" t="s">
        <v>20</v>
      </c>
      <c r="B12" s="42" t="s">
        <v>33</v>
      </c>
      <c r="C12" s="54">
        <v>1</v>
      </c>
      <c r="D12" s="54">
        <v>9</v>
      </c>
      <c r="E12" s="54"/>
      <c r="F12" s="51">
        <f t="shared" si="0"/>
        <v>0.04791666666666666</v>
      </c>
      <c r="G12" s="52" t="s">
        <v>57</v>
      </c>
      <c r="H12" s="51">
        <v>10000</v>
      </c>
      <c r="I12" s="51">
        <f t="shared" si="1"/>
        <v>0.004791666666666666</v>
      </c>
      <c r="J12" s="53"/>
      <c r="K12" s="9">
        <f t="shared" si="2"/>
        <v>0</v>
      </c>
      <c r="L12" s="8">
        <f t="shared" si="3"/>
        <v>6</v>
      </c>
      <c r="M12" s="9">
        <f t="shared" si="4"/>
        <v>54</v>
      </c>
      <c r="N12" s="21">
        <f t="shared" si="5"/>
        <v>8.695652173913045</v>
      </c>
      <c r="O12" s="47"/>
      <c r="P12" s="47"/>
      <c r="Q12" s="58"/>
      <c r="R12" s="49"/>
    </row>
    <row r="13" spans="1:18" ht="12.75">
      <c r="A13" t="s">
        <v>20</v>
      </c>
      <c r="B13" s="42" t="s">
        <v>34</v>
      </c>
      <c r="C13" s="54"/>
      <c r="D13" s="54"/>
      <c r="E13" s="54"/>
      <c r="F13" s="51">
        <f t="shared" si="0"/>
      </c>
      <c r="G13" s="52"/>
      <c r="H13" s="51"/>
      <c r="I13" s="51">
        <f t="shared" si="1"/>
      </c>
      <c r="J13" s="53"/>
      <c r="K13" s="9">
        <f t="shared" si="2"/>
      </c>
      <c r="L13" s="8">
        <f t="shared" si="3"/>
      </c>
      <c r="M13" s="9">
        <f t="shared" si="4"/>
      </c>
      <c r="N13" s="21">
        <f t="shared" si="5"/>
      </c>
      <c r="O13" s="47"/>
      <c r="P13" s="47"/>
      <c r="Q13" s="58"/>
      <c r="R13" s="49"/>
    </row>
    <row r="14" spans="1:18" ht="12.75">
      <c r="A14" t="s">
        <v>20</v>
      </c>
      <c r="B14" s="42" t="s">
        <v>35</v>
      </c>
      <c r="C14" s="54"/>
      <c r="D14" s="54"/>
      <c r="E14" s="54"/>
      <c r="F14" s="51">
        <f t="shared" si="0"/>
      </c>
      <c r="G14" s="52"/>
      <c r="H14" s="51"/>
      <c r="I14" s="51">
        <f t="shared" si="1"/>
      </c>
      <c r="J14" s="53"/>
      <c r="K14" s="9">
        <f t="shared" si="2"/>
      </c>
      <c r="L14" s="8">
        <f t="shared" si="3"/>
      </c>
      <c r="M14" s="9">
        <f t="shared" si="4"/>
      </c>
      <c r="N14" s="21">
        <f t="shared" si="5"/>
      </c>
      <c r="O14" s="47"/>
      <c r="P14" s="47"/>
      <c r="Q14" s="58"/>
      <c r="R14" s="49"/>
    </row>
    <row r="15" spans="1:18" ht="12.75">
      <c r="A15" t="s">
        <v>20</v>
      </c>
      <c r="B15" s="42" t="s">
        <v>36</v>
      </c>
      <c r="C15" s="54">
        <v>1</v>
      </c>
      <c r="D15" s="54">
        <v>4</v>
      </c>
      <c r="E15" s="54"/>
      <c r="F15" s="51">
        <f t="shared" si="0"/>
        <v>0.044444444444444446</v>
      </c>
      <c r="G15" s="52" t="s">
        <v>57</v>
      </c>
      <c r="H15" s="51">
        <v>11000</v>
      </c>
      <c r="I15" s="51">
        <f t="shared" si="1"/>
        <v>0.00404040404040404</v>
      </c>
      <c r="J15" s="53"/>
      <c r="K15" s="9">
        <f t="shared" si="2"/>
        <v>0</v>
      </c>
      <c r="L15" s="8">
        <f t="shared" si="3"/>
        <v>5</v>
      </c>
      <c r="M15" s="9">
        <f t="shared" si="4"/>
        <v>49</v>
      </c>
      <c r="N15" s="21">
        <f t="shared" si="5"/>
        <v>10.3125</v>
      </c>
      <c r="O15" s="47"/>
      <c r="P15" s="47"/>
      <c r="Q15" s="58"/>
      <c r="R15" s="49"/>
    </row>
    <row r="16" spans="1:18" ht="12.75">
      <c r="A16" t="s">
        <v>20</v>
      </c>
      <c r="B16" s="42" t="s">
        <v>37</v>
      </c>
      <c r="C16" s="54"/>
      <c r="D16" s="54"/>
      <c r="E16" s="54"/>
      <c r="F16" s="51">
        <f t="shared" si="0"/>
      </c>
      <c r="G16" s="52"/>
      <c r="H16" s="51"/>
      <c r="I16" s="51">
        <f t="shared" si="1"/>
      </c>
      <c r="J16" s="53"/>
      <c r="K16" s="9">
        <f t="shared" si="2"/>
      </c>
      <c r="L16" s="8">
        <f t="shared" si="3"/>
      </c>
      <c r="M16" s="9">
        <f t="shared" si="4"/>
      </c>
      <c r="N16" s="21">
        <f t="shared" si="5"/>
      </c>
      <c r="O16" s="47"/>
      <c r="P16" s="47"/>
      <c r="Q16" s="58"/>
      <c r="R16" s="49"/>
    </row>
    <row r="17" spans="1:18" ht="12.75">
      <c r="A17" t="s">
        <v>20</v>
      </c>
      <c r="B17" s="42" t="s">
        <v>38</v>
      </c>
      <c r="C17" s="54"/>
      <c r="D17" s="54">
        <v>55</v>
      </c>
      <c r="E17" s="54"/>
      <c r="F17" s="51">
        <f t="shared" si="0"/>
        <v>0.03819444444444444</v>
      </c>
      <c r="G17" s="52" t="s">
        <v>57</v>
      </c>
      <c r="H17" s="51">
        <v>10000</v>
      </c>
      <c r="I17" s="51">
        <f t="shared" si="1"/>
        <v>0.0038194444444444443</v>
      </c>
      <c r="J17" s="53"/>
      <c r="K17" s="9">
        <f t="shared" si="2"/>
        <v>0</v>
      </c>
      <c r="L17" s="8">
        <f t="shared" si="3"/>
        <v>5</v>
      </c>
      <c r="M17" s="9">
        <f t="shared" si="4"/>
        <v>30</v>
      </c>
      <c r="N17" s="21">
        <f t="shared" si="5"/>
        <v>10.90909090909091</v>
      </c>
      <c r="O17" s="47"/>
      <c r="P17" s="47"/>
      <c r="Q17" s="58"/>
      <c r="R17" s="49"/>
    </row>
    <row r="18" spans="1:18" ht="12.75">
      <c r="A18" t="s">
        <v>20</v>
      </c>
      <c r="B18" s="42" t="s">
        <v>39</v>
      </c>
      <c r="C18" s="54">
        <v>1</v>
      </c>
      <c r="D18" s="54">
        <v>25</v>
      </c>
      <c r="E18" s="54"/>
      <c r="F18" s="51">
        <f t="shared" si="0"/>
        <v>0.05902777777777778</v>
      </c>
      <c r="G18" s="52" t="s">
        <v>57</v>
      </c>
      <c r="H18" s="51">
        <v>16000</v>
      </c>
      <c r="I18" s="51">
        <f t="shared" si="1"/>
        <v>0.0036892361111111114</v>
      </c>
      <c r="J18" s="53"/>
      <c r="K18" s="9">
        <f t="shared" si="2"/>
        <v>0</v>
      </c>
      <c r="L18" s="8">
        <f t="shared" si="3"/>
        <v>5</v>
      </c>
      <c r="M18" s="9">
        <f t="shared" si="4"/>
        <v>19</v>
      </c>
      <c r="N18" s="21">
        <f t="shared" si="5"/>
        <v>11.294117647058822</v>
      </c>
      <c r="O18" s="47"/>
      <c r="P18" s="47"/>
      <c r="Q18" s="58"/>
      <c r="R18" s="49"/>
    </row>
    <row r="19" spans="1:18" ht="12.75">
      <c r="A19" t="s">
        <v>20</v>
      </c>
      <c r="B19" s="42" t="s">
        <v>40</v>
      </c>
      <c r="C19" s="54"/>
      <c r="D19" s="54"/>
      <c r="E19" s="54"/>
      <c r="F19" s="51">
        <f t="shared" si="0"/>
      </c>
      <c r="G19" s="52"/>
      <c r="H19" s="51"/>
      <c r="I19" s="51">
        <f t="shared" si="1"/>
      </c>
      <c r="J19" s="53"/>
      <c r="K19" s="9">
        <f t="shared" si="2"/>
      </c>
      <c r="L19" s="8">
        <f t="shared" si="3"/>
      </c>
      <c r="M19" s="9">
        <f t="shared" si="4"/>
      </c>
      <c r="N19" s="21">
        <f t="shared" si="5"/>
      </c>
      <c r="O19" s="47"/>
      <c r="P19" s="47"/>
      <c r="Q19" s="58"/>
      <c r="R19" s="49"/>
    </row>
    <row r="20" spans="1:18" ht="12.75">
      <c r="A20" t="s">
        <v>20</v>
      </c>
      <c r="B20" s="42" t="s">
        <v>41</v>
      </c>
      <c r="C20" s="54"/>
      <c r="D20" s="54"/>
      <c r="E20" s="54"/>
      <c r="F20" s="51">
        <f t="shared" si="0"/>
      </c>
      <c r="G20" s="52"/>
      <c r="H20" s="51"/>
      <c r="I20" s="51">
        <f t="shared" si="1"/>
      </c>
      <c r="J20" s="53"/>
      <c r="K20" s="9">
        <f t="shared" si="2"/>
      </c>
      <c r="L20" s="8">
        <f t="shared" si="3"/>
      </c>
      <c r="M20" s="9">
        <f t="shared" si="4"/>
      </c>
      <c r="N20" s="21">
        <f t="shared" si="5"/>
      </c>
      <c r="O20" s="47"/>
      <c r="P20" s="47"/>
      <c r="Q20" s="58"/>
      <c r="R20" s="49"/>
    </row>
    <row r="21" spans="1:18" ht="12.75">
      <c r="A21" t="s">
        <v>20</v>
      </c>
      <c r="B21" s="42" t="s">
        <v>42</v>
      </c>
      <c r="C21" s="54"/>
      <c r="D21" s="54">
        <v>40</v>
      </c>
      <c r="E21" s="54"/>
      <c r="F21" s="51">
        <f t="shared" si="0"/>
        <v>0.027777777777777776</v>
      </c>
      <c r="G21" s="52" t="s">
        <v>57</v>
      </c>
      <c r="H21" s="51">
        <v>6000</v>
      </c>
      <c r="I21" s="51">
        <f t="shared" si="1"/>
        <v>0.004629629629629629</v>
      </c>
      <c r="J21" s="53"/>
      <c r="K21" s="9">
        <f t="shared" si="2"/>
        <v>0</v>
      </c>
      <c r="L21" s="8">
        <f t="shared" si="3"/>
        <v>6</v>
      </c>
      <c r="M21" s="9">
        <f t="shared" si="4"/>
        <v>40</v>
      </c>
      <c r="N21" s="21">
        <f t="shared" si="5"/>
        <v>9</v>
      </c>
      <c r="O21" s="47"/>
      <c r="P21" s="47"/>
      <c r="Q21" s="58"/>
      <c r="R21" s="49"/>
    </row>
    <row r="22" spans="1:18" ht="12.75">
      <c r="A22" t="s">
        <v>20</v>
      </c>
      <c r="B22" s="42" t="s">
        <v>43</v>
      </c>
      <c r="C22" s="54"/>
      <c r="D22" s="54"/>
      <c r="E22" s="54"/>
      <c r="F22" s="51">
        <f t="shared" si="0"/>
      </c>
      <c r="G22" s="52"/>
      <c r="H22" s="51"/>
      <c r="I22" s="51">
        <f t="shared" si="1"/>
      </c>
      <c r="J22" s="53"/>
      <c r="K22" s="9">
        <f t="shared" si="2"/>
      </c>
      <c r="L22" s="8">
        <f t="shared" si="3"/>
      </c>
      <c r="M22" s="9">
        <f t="shared" si="4"/>
      </c>
      <c r="N22" s="21">
        <f t="shared" si="5"/>
      </c>
      <c r="O22" s="47"/>
      <c r="P22" s="47"/>
      <c r="Q22" s="58"/>
      <c r="R22" s="49"/>
    </row>
    <row r="23" spans="1:18" ht="12.75">
      <c r="A23" t="s">
        <v>20</v>
      </c>
      <c r="B23" s="42" t="s">
        <v>44</v>
      </c>
      <c r="C23" s="54"/>
      <c r="D23" s="54">
        <v>50</v>
      </c>
      <c r="E23" s="54">
        <v>40</v>
      </c>
      <c r="F23" s="51">
        <f t="shared" si="0"/>
        <v>0.03518518518518519</v>
      </c>
      <c r="G23" s="52" t="s">
        <v>57</v>
      </c>
      <c r="H23" s="51">
        <v>10500</v>
      </c>
      <c r="I23" s="51">
        <f t="shared" si="1"/>
        <v>0.0033509700176366846</v>
      </c>
      <c r="J23" s="53"/>
      <c r="K23" s="9">
        <f t="shared" si="2"/>
        <v>0</v>
      </c>
      <c r="L23" s="8">
        <f t="shared" si="3"/>
        <v>4</v>
      </c>
      <c r="M23" s="9">
        <f t="shared" si="4"/>
        <v>50</v>
      </c>
      <c r="N23" s="21">
        <f t="shared" si="5"/>
        <v>12.434210526315788</v>
      </c>
      <c r="O23" s="47"/>
      <c r="P23" s="47"/>
      <c r="Q23" s="58"/>
      <c r="R23" s="49"/>
    </row>
    <row r="24" spans="1:18" ht="12.75">
      <c r="A24" t="s">
        <v>20</v>
      </c>
      <c r="B24" s="42" t="s">
        <v>45</v>
      </c>
      <c r="C24" s="54"/>
      <c r="D24" s="54"/>
      <c r="E24" s="54"/>
      <c r="F24" s="51">
        <f t="shared" si="0"/>
      </c>
      <c r="G24" s="52"/>
      <c r="H24" s="51"/>
      <c r="I24" s="51">
        <f t="shared" si="1"/>
      </c>
      <c r="J24" s="53"/>
      <c r="K24" s="9">
        <f t="shared" si="2"/>
      </c>
      <c r="L24" s="8">
        <f t="shared" si="3"/>
      </c>
      <c r="M24" s="9">
        <f t="shared" si="4"/>
      </c>
      <c r="N24" s="21">
        <f t="shared" si="5"/>
      </c>
      <c r="O24" s="47"/>
      <c r="P24" s="47"/>
      <c r="Q24" s="58"/>
      <c r="R24" s="49"/>
    </row>
    <row r="25" spans="1:18" ht="12.75">
      <c r="A25" t="s">
        <v>20</v>
      </c>
      <c r="B25" s="42" t="s">
        <v>46</v>
      </c>
      <c r="C25" s="54">
        <v>1</v>
      </c>
      <c r="D25" s="54">
        <v>5</v>
      </c>
      <c r="E25" s="54"/>
      <c r="F25" s="51">
        <f t="shared" si="0"/>
        <v>0.04513888888888889</v>
      </c>
      <c r="G25" s="52" t="s">
        <v>57</v>
      </c>
      <c r="H25" s="51">
        <v>10000</v>
      </c>
      <c r="I25" s="51">
        <f t="shared" si="1"/>
        <v>0.0045138888888888885</v>
      </c>
      <c r="J25" s="53"/>
      <c r="K25" s="9">
        <f t="shared" si="2"/>
        <v>0</v>
      </c>
      <c r="L25" s="8">
        <f t="shared" si="3"/>
        <v>6</v>
      </c>
      <c r="M25" s="9">
        <f t="shared" si="4"/>
        <v>30</v>
      </c>
      <c r="N25" s="21">
        <f t="shared" si="5"/>
        <v>9.23076923076923</v>
      </c>
      <c r="O25" s="47"/>
      <c r="P25" s="47"/>
      <c r="Q25" s="58"/>
      <c r="R25" s="49"/>
    </row>
    <row r="26" spans="1:18" ht="12.75">
      <c r="A26" t="s">
        <v>20</v>
      </c>
      <c r="B26" s="42" t="s">
        <v>47</v>
      </c>
      <c r="C26" s="54"/>
      <c r="D26" s="54"/>
      <c r="E26" s="54"/>
      <c r="F26" s="51">
        <f t="shared" si="0"/>
      </c>
      <c r="G26" s="52"/>
      <c r="H26" s="51"/>
      <c r="I26" s="51">
        <f t="shared" si="1"/>
      </c>
      <c r="J26" s="53"/>
      <c r="K26" s="9">
        <f t="shared" si="2"/>
      </c>
      <c r="L26" s="8">
        <f t="shared" si="3"/>
      </c>
      <c r="M26" s="9">
        <f t="shared" si="4"/>
      </c>
      <c r="N26" s="21">
        <f t="shared" si="5"/>
      </c>
      <c r="O26" s="47"/>
      <c r="P26" s="47"/>
      <c r="Q26" s="58"/>
      <c r="R26" s="49"/>
    </row>
    <row r="27" spans="1:18" ht="12.75">
      <c r="A27" t="s">
        <v>20</v>
      </c>
      <c r="B27" s="42" t="s">
        <v>48</v>
      </c>
      <c r="C27" s="54"/>
      <c r="D27" s="54"/>
      <c r="E27" s="54"/>
      <c r="F27" s="51">
        <f t="shared" si="0"/>
      </c>
      <c r="G27" s="52"/>
      <c r="H27" s="51"/>
      <c r="I27" s="51">
        <f t="shared" si="1"/>
      </c>
      <c r="J27" s="53"/>
      <c r="K27" s="9">
        <f t="shared" si="2"/>
      </c>
      <c r="L27" s="8">
        <f t="shared" si="3"/>
      </c>
      <c r="M27" s="9">
        <f t="shared" si="4"/>
      </c>
      <c r="N27" s="21">
        <f t="shared" si="5"/>
      </c>
      <c r="O27" s="47"/>
      <c r="P27" s="47"/>
      <c r="Q27" s="58"/>
      <c r="R27" s="49"/>
    </row>
    <row r="28" spans="1:18" ht="12.75">
      <c r="A28" t="s">
        <v>20</v>
      </c>
      <c r="B28" s="42" t="s">
        <v>49</v>
      </c>
      <c r="C28" s="54"/>
      <c r="D28" s="54">
        <v>40</v>
      </c>
      <c r="E28" s="54"/>
      <c r="F28" s="51">
        <f t="shared" si="0"/>
        <v>0.027777777777777776</v>
      </c>
      <c r="G28" s="52" t="s">
        <v>57</v>
      </c>
      <c r="H28" s="51">
        <v>6500</v>
      </c>
      <c r="I28" s="51">
        <f t="shared" si="1"/>
        <v>0.004273504273504273</v>
      </c>
      <c r="J28" s="53"/>
      <c r="K28" s="9">
        <f t="shared" si="2"/>
        <v>0</v>
      </c>
      <c r="L28" s="8">
        <f t="shared" si="3"/>
        <v>6</v>
      </c>
      <c r="M28" s="9">
        <f t="shared" si="4"/>
        <v>9</v>
      </c>
      <c r="N28" s="21">
        <f t="shared" si="5"/>
        <v>9.75</v>
      </c>
      <c r="O28" s="47"/>
      <c r="P28" s="47"/>
      <c r="Q28" s="58"/>
      <c r="R28" s="49"/>
    </row>
    <row r="29" spans="1:18" ht="12.75">
      <c r="A29" t="s">
        <v>20</v>
      </c>
      <c r="B29" s="42" t="s">
        <v>50</v>
      </c>
      <c r="C29" s="54"/>
      <c r="D29" s="54">
        <v>57</v>
      </c>
      <c r="E29" s="54"/>
      <c r="F29" s="51">
        <f t="shared" si="0"/>
        <v>0.03958333333333333</v>
      </c>
      <c r="G29" s="52" t="s">
        <v>57</v>
      </c>
      <c r="H29" s="51">
        <v>9500</v>
      </c>
      <c r="I29" s="51">
        <f t="shared" si="1"/>
        <v>0.004166666666666666</v>
      </c>
      <c r="J29" s="53"/>
      <c r="K29" s="9">
        <f t="shared" si="2"/>
        <v>0</v>
      </c>
      <c r="L29" s="8">
        <f t="shared" si="3"/>
        <v>6</v>
      </c>
      <c r="M29" s="9">
        <f t="shared" si="4"/>
        <v>0</v>
      </c>
      <c r="N29" s="21">
        <f t="shared" si="5"/>
        <v>10</v>
      </c>
      <c r="O29" s="47"/>
      <c r="P29" s="47"/>
      <c r="Q29" s="58"/>
      <c r="R29" s="49"/>
    </row>
    <row r="30" spans="1:18" ht="12.75">
      <c r="A30" t="s">
        <v>20</v>
      </c>
      <c r="B30" s="42" t="s">
        <v>51</v>
      </c>
      <c r="C30" s="54"/>
      <c r="D30" s="54"/>
      <c r="E30" s="54"/>
      <c r="F30" s="51">
        <f t="shared" si="0"/>
      </c>
      <c r="G30" s="52"/>
      <c r="H30" s="51"/>
      <c r="I30" s="51">
        <f t="shared" si="1"/>
      </c>
      <c r="J30" s="53"/>
      <c r="K30" s="9">
        <f t="shared" si="2"/>
      </c>
      <c r="L30" s="8">
        <f t="shared" si="3"/>
      </c>
      <c r="M30" s="9">
        <f t="shared" si="4"/>
      </c>
      <c r="N30" s="21">
        <f t="shared" si="5"/>
      </c>
      <c r="O30" s="47"/>
      <c r="P30" s="47"/>
      <c r="Q30" s="58"/>
      <c r="R30" s="49"/>
    </row>
    <row r="31" spans="1:18" ht="12.75">
      <c r="A31" t="s">
        <v>20</v>
      </c>
      <c r="B31" s="42" t="s">
        <v>52</v>
      </c>
      <c r="C31" s="54"/>
      <c r="D31" s="54"/>
      <c r="E31" s="54"/>
      <c r="F31" s="51">
        <f t="shared" si="0"/>
      </c>
      <c r="G31" s="52"/>
      <c r="H31" s="51"/>
      <c r="I31" s="51">
        <f t="shared" si="1"/>
      </c>
      <c r="J31" s="53"/>
      <c r="K31" s="9">
        <f t="shared" si="2"/>
      </c>
      <c r="L31" s="8">
        <f t="shared" si="3"/>
      </c>
      <c r="M31" s="9">
        <f t="shared" si="4"/>
      </c>
      <c r="N31" s="21">
        <f t="shared" si="5"/>
      </c>
      <c r="O31" s="47"/>
      <c r="P31" s="47"/>
      <c r="Q31" s="58"/>
      <c r="R31" s="49"/>
    </row>
    <row r="32" spans="1:18" ht="12.75">
      <c r="A32" t="s">
        <v>20</v>
      </c>
      <c r="B32" s="42" t="s">
        <v>53</v>
      </c>
      <c r="C32" s="54"/>
      <c r="D32" s="54">
        <v>53</v>
      </c>
      <c r="E32" s="54"/>
      <c r="F32" s="51">
        <f t="shared" si="0"/>
        <v>0.03680555555555556</v>
      </c>
      <c r="G32" s="52" t="s">
        <v>57</v>
      </c>
      <c r="H32" s="51">
        <v>9500</v>
      </c>
      <c r="I32" s="51">
        <f t="shared" si="1"/>
        <v>0.0038742690058479533</v>
      </c>
      <c r="J32" s="53"/>
      <c r="K32" s="9">
        <f t="shared" si="2"/>
        <v>0</v>
      </c>
      <c r="L32" s="8">
        <f t="shared" si="3"/>
        <v>5</v>
      </c>
      <c r="M32" s="9">
        <f t="shared" si="4"/>
        <v>35</v>
      </c>
      <c r="N32" s="21">
        <f t="shared" si="5"/>
        <v>10.754716981132075</v>
      </c>
      <c r="O32" s="47"/>
      <c r="P32" s="47"/>
      <c r="Q32" s="58"/>
      <c r="R32" s="49"/>
    </row>
    <row r="33" spans="1:18" ht="12.75">
      <c r="A33" t="s">
        <v>20</v>
      </c>
      <c r="B33" s="42" t="s">
        <v>54</v>
      </c>
      <c r="C33" s="54"/>
      <c r="D33" s="54"/>
      <c r="E33" s="54"/>
      <c r="F33" s="51">
        <f t="shared" si="0"/>
      </c>
      <c r="G33" s="52"/>
      <c r="H33" s="51"/>
      <c r="I33" s="51">
        <f t="shared" si="1"/>
      </c>
      <c r="J33" s="53"/>
      <c r="K33" s="9">
        <f t="shared" si="2"/>
      </c>
      <c r="L33" s="8">
        <f t="shared" si="3"/>
      </c>
      <c r="M33" s="9">
        <f t="shared" si="4"/>
      </c>
      <c r="N33" s="21">
        <f t="shared" si="5"/>
      </c>
      <c r="O33" s="47"/>
      <c r="P33" s="47"/>
      <c r="Q33" s="58"/>
      <c r="R33" s="49"/>
    </row>
    <row r="34" ht="13.5" thickBot="1"/>
    <row r="35" spans="2:18" ht="13.5" thickBot="1">
      <c r="B35" s="41" t="s">
        <v>23</v>
      </c>
      <c r="C35" s="16">
        <f>HOUR(F35)</f>
        <v>14</v>
      </c>
      <c r="D35" s="16">
        <f>MINUTE(F35)</f>
        <v>40</v>
      </c>
      <c r="E35" s="17">
        <f>SECOND(F35)</f>
        <v>40</v>
      </c>
      <c r="F35" s="2">
        <f>SUMIF($G$3:$G$33,"x",F3:F33)</f>
        <v>0.611574074074074</v>
      </c>
      <c r="G35" s="29">
        <f>COUNTIF(G3:G33,"x")</f>
        <v>15</v>
      </c>
      <c r="H35" s="2">
        <f>SUMIF($G$3:$G$33,"x",H3:H33)</f>
        <v>150100</v>
      </c>
      <c r="I35" s="2">
        <f>AVERAGE(I3:I34)</f>
        <v>0.004128893035000327</v>
      </c>
      <c r="K35" s="13">
        <f>IF(G35=0,"",HOUR(I35))</f>
        <v>0</v>
      </c>
      <c r="L35" s="14">
        <f>IF(G35=0,"",MINUTE(I35))</f>
        <v>5</v>
      </c>
      <c r="M35" s="14">
        <f>IF(G35=0,"",SECOND(I35))</f>
        <v>57</v>
      </c>
      <c r="N35" s="23">
        <f>IF(G35=0,"",($S$2*H35/F35)/1000)</f>
        <v>10.226343679031038</v>
      </c>
      <c r="O35" s="23"/>
      <c r="P35" s="23"/>
      <c r="Q35" s="60">
        <f>SUM(Q17:Q33)</f>
        <v>0</v>
      </c>
      <c r="R35" s="15" t="s">
        <v>10</v>
      </c>
    </row>
  </sheetData>
  <sheetProtection password="CAC3" sheet="1" objects="1" scenarios="1"/>
  <mergeCells count="2">
    <mergeCell ref="C1:E1"/>
    <mergeCell ref="K1:M1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pane xSplit="2" ySplit="2" topLeftCell="C17" activePane="bottomRight" state="frozen"/>
      <selection pane="topLeft" activeCell="N1" sqref="N1"/>
      <selection pane="topRight" activeCell="N1" sqref="N1"/>
      <selection pane="bottomLeft" activeCell="N1" sqref="N1"/>
      <selection pane="bottomRight" activeCell="G22" sqref="G22"/>
    </sheetView>
  </sheetViews>
  <sheetFormatPr defaultColWidth="11.421875" defaultRowHeight="12.75"/>
  <cols>
    <col min="1" max="1" width="3.8515625" style="0" bestFit="1" customWidth="1"/>
    <col min="2" max="2" width="5.00390625" style="40" bestFit="1" customWidth="1"/>
    <col min="3" max="3" width="2.28125" style="1" bestFit="1" customWidth="1"/>
    <col min="4" max="5" width="3.00390625" style="1" bestFit="1" customWidth="1"/>
    <col min="6" max="6" width="12.00390625" style="2" hidden="1" customWidth="1"/>
    <col min="7" max="7" width="7.28125" style="29" bestFit="1" customWidth="1"/>
    <col min="8" max="8" width="8.28125" style="2" bestFit="1" customWidth="1"/>
    <col min="9" max="9" width="12.8515625" style="2" hidden="1" customWidth="1"/>
    <col min="10" max="10" width="7.140625" style="25" bestFit="1" customWidth="1"/>
    <col min="11" max="11" width="2.28125" style="0" bestFit="1" customWidth="1"/>
    <col min="12" max="12" width="2.57421875" style="0" bestFit="1" customWidth="1"/>
    <col min="13" max="13" width="3.00390625" style="0" bestFit="1" customWidth="1"/>
    <col min="14" max="14" width="5.421875" style="22" bestFit="1" customWidth="1"/>
    <col min="15" max="15" width="5.00390625" style="22" bestFit="1" customWidth="1"/>
    <col min="16" max="16" width="5.00390625" style="22" customWidth="1"/>
    <col min="17" max="17" width="4.8515625" style="59" bestFit="1" customWidth="1"/>
    <col min="18" max="18" width="23.421875" style="0" bestFit="1" customWidth="1"/>
    <col min="19" max="19" width="12.00390625" style="1" hidden="1" customWidth="1"/>
    <col min="20" max="16384" width="2.8515625" style="0" customWidth="1"/>
  </cols>
  <sheetData>
    <row r="1" spans="2:19" ht="13.5" thickBot="1">
      <c r="B1" s="39"/>
      <c r="C1" s="106" t="s">
        <v>0</v>
      </c>
      <c r="D1" s="107"/>
      <c r="E1" s="108"/>
      <c r="F1" s="3"/>
      <c r="G1" s="3"/>
      <c r="H1" s="18"/>
      <c r="I1" s="4"/>
      <c r="J1" s="45"/>
      <c r="K1" s="109" t="s">
        <v>8</v>
      </c>
      <c r="L1" s="110"/>
      <c r="M1" s="111"/>
      <c r="N1" s="19" t="s">
        <v>13</v>
      </c>
      <c r="O1" s="19"/>
      <c r="P1" s="19"/>
      <c r="Q1" s="56"/>
      <c r="R1" s="6"/>
      <c r="S1" s="1" t="s">
        <v>12</v>
      </c>
    </row>
    <row r="2" spans="2:19" ht="26.25" thickBot="1">
      <c r="B2" s="24" t="s">
        <v>55</v>
      </c>
      <c r="C2" s="10" t="s">
        <v>6</v>
      </c>
      <c r="D2" s="10" t="s">
        <v>7</v>
      </c>
      <c r="E2" s="10" t="s">
        <v>5</v>
      </c>
      <c r="F2" s="5" t="s">
        <v>3</v>
      </c>
      <c r="G2" s="43" t="s">
        <v>56</v>
      </c>
      <c r="H2" s="44" t="s">
        <v>58</v>
      </c>
      <c r="I2" s="5" t="s">
        <v>4</v>
      </c>
      <c r="J2" s="46" t="s">
        <v>2</v>
      </c>
      <c r="K2" s="11" t="s">
        <v>6</v>
      </c>
      <c r="L2" s="12" t="s">
        <v>7</v>
      </c>
      <c r="M2" s="12" t="s">
        <v>5</v>
      </c>
      <c r="N2" s="20"/>
      <c r="O2" s="55" t="s">
        <v>59</v>
      </c>
      <c r="P2" s="55" t="s">
        <v>60</v>
      </c>
      <c r="Q2" s="57" t="s">
        <v>71</v>
      </c>
      <c r="R2" s="7" t="s">
        <v>9</v>
      </c>
      <c r="S2" s="2">
        <f>TIME(1,0,0)</f>
        <v>0.041666666666666664</v>
      </c>
    </row>
    <row r="3" spans="1:18" ht="12.75">
      <c r="A3" t="s">
        <v>80</v>
      </c>
      <c r="B3" s="42" t="s">
        <v>24</v>
      </c>
      <c r="C3" s="50"/>
      <c r="D3" s="50"/>
      <c r="E3" s="50"/>
      <c r="F3" s="51">
        <f aca="true" t="shared" si="0" ref="F3:F32">IF(G3="x",TIME(C3,D3,E3),"")</f>
      </c>
      <c r="G3" s="52"/>
      <c r="H3" s="51"/>
      <c r="I3" s="51">
        <f aca="true" t="shared" si="1" ref="I3:I32">IF(G3="x",F3*1000/H3,"")</f>
      </c>
      <c r="J3" s="53"/>
      <c r="K3" s="9">
        <f aca="true" t="shared" si="2" ref="K3:K32">IF(G3="x",HOUR(I3),"")</f>
      </c>
      <c r="L3" s="8">
        <f aca="true" t="shared" si="3" ref="L3:L32">IF(G3="x",MINUTE(I3),"")</f>
      </c>
      <c r="M3" s="9">
        <f aca="true" t="shared" si="4" ref="M3:M32">IF(G3="x",SECOND(I3),"")</f>
      </c>
      <c r="N3" s="21">
        <f aca="true" t="shared" si="5" ref="N3:N32">IF(G3="x",($S$2*H3/F3)/1000,"")</f>
      </c>
      <c r="O3" s="47"/>
      <c r="P3" s="47"/>
      <c r="Q3" s="58"/>
      <c r="R3" s="48"/>
    </row>
    <row r="4" spans="1:18" ht="12.75">
      <c r="A4" t="s">
        <v>80</v>
      </c>
      <c r="B4" s="42" t="s">
        <v>25</v>
      </c>
      <c r="C4" s="54"/>
      <c r="D4" s="54"/>
      <c r="E4" s="54"/>
      <c r="F4" s="51">
        <f t="shared" si="0"/>
      </c>
      <c r="G4" s="52"/>
      <c r="H4" s="51"/>
      <c r="I4" s="51">
        <f t="shared" si="1"/>
      </c>
      <c r="J4" s="53"/>
      <c r="K4" s="9">
        <f t="shared" si="2"/>
      </c>
      <c r="L4" s="8">
        <f t="shared" si="3"/>
      </c>
      <c r="M4" s="9">
        <f t="shared" si="4"/>
      </c>
      <c r="N4" s="21">
        <f t="shared" si="5"/>
      </c>
      <c r="O4" s="47"/>
      <c r="P4" s="47"/>
      <c r="Q4" s="58"/>
      <c r="R4" s="49"/>
    </row>
    <row r="5" spans="1:18" ht="12.75">
      <c r="A5" t="s">
        <v>80</v>
      </c>
      <c r="B5" s="42" t="s">
        <v>26</v>
      </c>
      <c r="C5" s="54"/>
      <c r="D5" s="54"/>
      <c r="E5" s="54"/>
      <c r="F5" s="51">
        <f t="shared" si="0"/>
      </c>
      <c r="G5" s="52"/>
      <c r="H5" s="51"/>
      <c r="I5" s="51">
        <f t="shared" si="1"/>
      </c>
      <c r="J5" s="53"/>
      <c r="K5" s="9">
        <f t="shared" si="2"/>
      </c>
      <c r="L5" s="8">
        <f t="shared" si="3"/>
      </c>
      <c r="M5" s="9">
        <f t="shared" si="4"/>
      </c>
      <c r="N5" s="21">
        <f t="shared" si="5"/>
      </c>
      <c r="O5" s="47"/>
      <c r="P5" s="47"/>
      <c r="Q5" s="58"/>
      <c r="R5" s="49"/>
    </row>
    <row r="6" spans="1:18" ht="12.75">
      <c r="A6" t="s">
        <v>80</v>
      </c>
      <c r="B6" s="42" t="s">
        <v>27</v>
      </c>
      <c r="C6" s="54"/>
      <c r="D6" s="54">
        <v>48</v>
      </c>
      <c r="E6" s="54">
        <v>19</v>
      </c>
      <c r="F6" s="51">
        <f t="shared" si="0"/>
        <v>0.033553240740740745</v>
      </c>
      <c r="G6" s="52" t="s">
        <v>57</v>
      </c>
      <c r="H6" s="51">
        <v>10000</v>
      </c>
      <c r="I6" s="51">
        <f t="shared" si="1"/>
        <v>0.003355324074074075</v>
      </c>
      <c r="J6" s="53"/>
      <c r="K6" s="9">
        <f t="shared" si="2"/>
        <v>0</v>
      </c>
      <c r="L6" s="8">
        <f t="shared" si="3"/>
        <v>4</v>
      </c>
      <c r="M6" s="9">
        <f t="shared" si="4"/>
        <v>50</v>
      </c>
      <c r="N6" s="21">
        <f t="shared" si="5"/>
        <v>12.418075198344253</v>
      </c>
      <c r="O6" s="47"/>
      <c r="P6" s="47"/>
      <c r="Q6" s="58"/>
      <c r="R6" s="49" t="s">
        <v>106</v>
      </c>
    </row>
    <row r="7" spans="1:18" ht="12.75">
      <c r="A7" t="s">
        <v>80</v>
      </c>
      <c r="B7" s="42" t="s">
        <v>28</v>
      </c>
      <c r="C7" s="54"/>
      <c r="D7" s="54"/>
      <c r="E7" s="54"/>
      <c r="F7" s="51">
        <f t="shared" si="0"/>
      </c>
      <c r="G7" s="52"/>
      <c r="H7" s="51"/>
      <c r="I7" s="51">
        <f t="shared" si="1"/>
      </c>
      <c r="J7" s="53"/>
      <c r="K7" s="9">
        <f t="shared" si="2"/>
      </c>
      <c r="L7" s="8">
        <f t="shared" si="3"/>
      </c>
      <c r="M7" s="9">
        <f t="shared" si="4"/>
      </c>
      <c r="N7" s="21">
        <f t="shared" si="5"/>
      </c>
      <c r="O7" s="47"/>
      <c r="P7" s="47"/>
      <c r="Q7" s="58"/>
      <c r="R7" s="49"/>
    </row>
    <row r="8" spans="1:18" ht="12.75">
      <c r="A8" t="s">
        <v>80</v>
      </c>
      <c r="B8" s="42" t="s">
        <v>29</v>
      </c>
      <c r="C8" s="54">
        <v>1</v>
      </c>
      <c r="D8" s="54">
        <v>9</v>
      </c>
      <c r="E8" s="54"/>
      <c r="F8" s="51">
        <f t="shared" si="0"/>
        <v>0.04791666666666666</v>
      </c>
      <c r="G8" s="52" t="s">
        <v>57</v>
      </c>
      <c r="H8" s="51">
        <v>11500</v>
      </c>
      <c r="I8" s="51">
        <f t="shared" si="1"/>
        <v>0.004166666666666667</v>
      </c>
      <c r="J8" s="53"/>
      <c r="K8" s="9">
        <f t="shared" si="2"/>
        <v>0</v>
      </c>
      <c r="L8" s="8">
        <f t="shared" si="3"/>
        <v>6</v>
      </c>
      <c r="M8" s="9">
        <f t="shared" si="4"/>
        <v>0</v>
      </c>
      <c r="N8" s="21">
        <f t="shared" si="5"/>
        <v>10</v>
      </c>
      <c r="O8" s="47"/>
      <c r="P8" s="47"/>
      <c r="Q8" s="58"/>
      <c r="R8" s="49"/>
    </row>
    <row r="9" spans="1:18" ht="12.75">
      <c r="A9" t="s">
        <v>80</v>
      </c>
      <c r="B9" s="42" t="s">
        <v>30</v>
      </c>
      <c r="C9" s="54"/>
      <c r="D9" s="54"/>
      <c r="E9" s="54"/>
      <c r="F9" s="51">
        <f t="shared" si="0"/>
      </c>
      <c r="G9" s="52"/>
      <c r="H9" s="51"/>
      <c r="I9" s="51">
        <f t="shared" si="1"/>
      </c>
      <c r="J9" s="53"/>
      <c r="K9" s="9">
        <f t="shared" si="2"/>
      </c>
      <c r="L9" s="8">
        <f t="shared" si="3"/>
      </c>
      <c r="M9" s="9">
        <f t="shared" si="4"/>
      </c>
      <c r="N9" s="21">
        <f t="shared" si="5"/>
      </c>
      <c r="O9" s="47"/>
      <c r="P9" s="47"/>
      <c r="Q9" s="58"/>
      <c r="R9" s="49"/>
    </row>
    <row r="10" spans="1:18" ht="12.75">
      <c r="A10" t="s">
        <v>80</v>
      </c>
      <c r="B10" s="42" t="s">
        <v>31</v>
      </c>
      <c r="C10" s="54">
        <v>1</v>
      </c>
      <c r="D10" s="54">
        <v>18</v>
      </c>
      <c r="E10" s="54"/>
      <c r="F10" s="51">
        <f t="shared" si="0"/>
        <v>0.05416666666666667</v>
      </c>
      <c r="G10" s="52" t="s">
        <v>57</v>
      </c>
      <c r="H10" s="51">
        <v>13000</v>
      </c>
      <c r="I10" s="51">
        <f t="shared" si="1"/>
        <v>0.004166666666666667</v>
      </c>
      <c r="J10" s="53"/>
      <c r="K10" s="9">
        <f t="shared" si="2"/>
        <v>0</v>
      </c>
      <c r="L10" s="8">
        <f t="shared" si="3"/>
        <v>6</v>
      </c>
      <c r="M10" s="9">
        <f t="shared" si="4"/>
        <v>0</v>
      </c>
      <c r="N10" s="21">
        <f t="shared" si="5"/>
        <v>9.999999999999998</v>
      </c>
      <c r="O10" s="47"/>
      <c r="P10" s="47"/>
      <c r="Q10" s="58"/>
      <c r="R10" s="49"/>
    </row>
    <row r="11" spans="1:18" ht="12.75">
      <c r="A11" t="s">
        <v>80</v>
      </c>
      <c r="B11" s="42" t="s">
        <v>32</v>
      </c>
      <c r="C11" s="54"/>
      <c r="D11" s="54"/>
      <c r="E11" s="54"/>
      <c r="F11" s="51">
        <f t="shared" si="0"/>
      </c>
      <c r="G11" s="52"/>
      <c r="H11" s="51"/>
      <c r="I11" s="51">
        <f t="shared" si="1"/>
      </c>
      <c r="J11" s="53"/>
      <c r="K11" s="9">
        <f t="shared" si="2"/>
      </c>
      <c r="L11" s="8">
        <f t="shared" si="3"/>
      </c>
      <c r="M11" s="9">
        <f t="shared" si="4"/>
      </c>
      <c r="N11" s="21">
        <f t="shared" si="5"/>
      </c>
      <c r="O11" s="47"/>
      <c r="P11" s="47"/>
      <c r="Q11" s="58"/>
      <c r="R11" s="49"/>
    </row>
    <row r="12" spans="1:18" ht="12.75">
      <c r="A12" t="s">
        <v>80</v>
      </c>
      <c r="B12" s="42" t="s">
        <v>33</v>
      </c>
      <c r="C12" s="54"/>
      <c r="D12" s="54">
        <v>40</v>
      </c>
      <c r="E12" s="54"/>
      <c r="F12" s="51">
        <f t="shared" si="0"/>
        <v>0.027777777777777776</v>
      </c>
      <c r="G12" s="52" t="s">
        <v>57</v>
      </c>
      <c r="H12" s="51">
        <v>7500</v>
      </c>
      <c r="I12" s="51">
        <f t="shared" si="1"/>
        <v>0.0037037037037037034</v>
      </c>
      <c r="J12" s="53"/>
      <c r="K12" s="9">
        <f t="shared" si="2"/>
        <v>0</v>
      </c>
      <c r="L12" s="8">
        <f t="shared" si="3"/>
        <v>5</v>
      </c>
      <c r="M12" s="9">
        <f t="shared" si="4"/>
        <v>20</v>
      </c>
      <c r="N12" s="21">
        <f t="shared" si="5"/>
        <v>11.25</v>
      </c>
      <c r="O12" s="47"/>
      <c r="P12" s="47"/>
      <c r="Q12" s="58"/>
      <c r="R12" s="49"/>
    </row>
    <row r="13" spans="1:18" ht="12.75">
      <c r="A13" t="s">
        <v>80</v>
      </c>
      <c r="B13" s="42" t="s">
        <v>34</v>
      </c>
      <c r="C13" s="54"/>
      <c r="D13" s="54"/>
      <c r="E13" s="54"/>
      <c r="F13" s="51">
        <f t="shared" si="0"/>
      </c>
      <c r="G13" s="52"/>
      <c r="H13" s="51"/>
      <c r="I13" s="51">
        <f t="shared" si="1"/>
      </c>
      <c r="J13" s="53"/>
      <c r="K13" s="9">
        <f t="shared" si="2"/>
      </c>
      <c r="L13" s="8">
        <f t="shared" si="3"/>
      </c>
      <c r="M13" s="9">
        <f t="shared" si="4"/>
      </c>
      <c r="N13" s="21">
        <f t="shared" si="5"/>
      </c>
      <c r="O13" s="47"/>
      <c r="P13" s="47"/>
      <c r="Q13" s="58"/>
      <c r="R13" s="49"/>
    </row>
    <row r="14" spans="1:18" ht="12.75">
      <c r="A14" t="s">
        <v>80</v>
      </c>
      <c r="B14" s="42" t="s">
        <v>35</v>
      </c>
      <c r="C14" s="54"/>
      <c r="D14" s="54"/>
      <c r="E14" s="54"/>
      <c r="F14" s="51">
        <f t="shared" si="0"/>
      </c>
      <c r="G14" s="52"/>
      <c r="H14" s="51"/>
      <c r="I14" s="51">
        <f t="shared" si="1"/>
      </c>
      <c r="J14" s="53"/>
      <c r="K14" s="9">
        <f t="shared" si="2"/>
      </c>
      <c r="L14" s="8">
        <f t="shared" si="3"/>
      </c>
      <c r="M14" s="9">
        <f t="shared" si="4"/>
      </c>
      <c r="N14" s="21">
        <f t="shared" si="5"/>
      </c>
      <c r="O14" s="47"/>
      <c r="P14" s="47"/>
      <c r="Q14" s="58"/>
      <c r="R14" s="49"/>
    </row>
    <row r="15" spans="1:18" ht="12.75">
      <c r="A15" t="s">
        <v>80</v>
      </c>
      <c r="B15" s="42" t="s">
        <v>36</v>
      </c>
      <c r="C15" s="54">
        <v>1</v>
      </c>
      <c r="D15" s="54">
        <v>1</v>
      </c>
      <c r="E15" s="54">
        <v>25</v>
      </c>
      <c r="F15" s="51">
        <f t="shared" si="0"/>
        <v>0.04265046296296296</v>
      </c>
      <c r="G15" s="52" t="s">
        <v>57</v>
      </c>
      <c r="H15" s="51">
        <v>12900</v>
      </c>
      <c r="I15" s="51">
        <f t="shared" si="1"/>
        <v>0.003306237438989377</v>
      </c>
      <c r="J15" s="53"/>
      <c r="K15" s="9">
        <f t="shared" si="2"/>
        <v>0</v>
      </c>
      <c r="L15" s="8">
        <f t="shared" si="3"/>
        <v>4</v>
      </c>
      <c r="M15" s="9">
        <f t="shared" si="4"/>
        <v>46</v>
      </c>
      <c r="N15" s="21">
        <f t="shared" si="5"/>
        <v>12.60244233378562</v>
      </c>
      <c r="O15" s="47"/>
      <c r="P15" s="47"/>
      <c r="Q15" s="58"/>
      <c r="R15" s="49" t="s">
        <v>107</v>
      </c>
    </row>
    <row r="16" spans="1:18" ht="12.75">
      <c r="A16" t="s">
        <v>80</v>
      </c>
      <c r="B16" s="42" t="s">
        <v>37</v>
      </c>
      <c r="C16" s="54"/>
      <c r="D16" s="54"/>
      <c r="E16" s="54"/>
      <c r="F16" s="51">
        <f t="shared" si="0"/>
      </c>
      <c r="G16" s="52"/>
      <c r="H16" s="51"/>
      <c r="I16" s="51">
        <f t="shared" si="1"/>
      </c>
      <c r="J16" s="53"/>
      <c r="K16" s="9">
        <f t="shared" si="2"/>
      </c>
      <c r="L16" s="8">
        <f t="shared" si="3"/>
      </c>
      <c r="M16" s="9">
        <f t="shared" si="4"/>
      </c>
      <c r="N16" s="21">
        <f t="shared" si="5"/>
      </c>
      <c r="O16" s="47"/>
      <c r="P16" s="47"/>
      <c r="Q16" s="58"/>
      <c r="R16" s="49"/>
    </row>
    <row r="17" spans="1:18" ht="12.75">
      <c r="A17" t="s">
        <v>80</v>
      </c>
      <c r="B17" s="42" t="s">
        <v>38</v>
      </c>
      <c r="C17" s="54"/>
      <c r="D17" s="54"/>
      <c r="E17" s="54"/>
      <c r="F17" s="51">
        <f t="shared" si="0"/>
      </c>
      <c r="G17" s="52"/>
      <c r="H17" s="51"/>
      <c r="I17" s="51">
        <f t="shared" si="1"/>
      </c>
      <c r="J17" s="53"/>
      <c r="K17" s="9">
        <f t="shared" si="2"/>
      </c>
      <c r="L17" s="8">
        <f t="shared" si="3"/>
      </c>
      <c r="M17" s="9">
        <f t="shared" si="4"/>
      </c>
      <c r="N17" s="21">
        <f t="shared" si="5"/>
      </c>
      <c r="O17" s="47"/>
      <c r="P17" s="47"/>
      <c r="Q17" s="58"/>
      <c r="R17" s="49"/>
    </row>
    <row r="18" spans="1:18" ht="12.75">
      <c r="A18" t="s">
        <v>80</v>
      </c>
      <c r="B18" s="42" t="s">
        <v>39</v>
      </c>
      <c r="C18" s="54"/>
      <c r="D18" s="54"/>
      <c r="E18" s="54"/>
      <c r="F18" s="51">
        <f t="shared" si="0"/>
      </c>
      <c r="G18" s="52"/>
      <c r="H18" s="51"/>
      <c r="I18" s="51">
        <f t="shared" si="1"/>
      </c>
      <c r="J18" s="53"/>
      <c r="K18" s="9">
        <f t="shared" si="2"/>
      </c>
      <c r="L18" s="8">
        <f t="shared" si="3"/>
      </c>
      <c r="M18" s="9">
        <f t="shared" si="4"/>
      </c>
      <c r="N18" s="21">
        <f t="shared" si="5"/>
      </c>
      <c r="O18" s="47"/>
      <c r="P18" s="47"/>
      <c r="Q18" s="58"/>
      <c r="R18" s="49"/>
    </row>
    <row r="19" spans="1:18" ht="12.75">
      <c r="A19" t="s">
        <v>80</v>
      </c>
      <c r="B19" s="42" t="s">
        <v>40</v>
      </c>
      <c r="C19" s="54"/>
      <c r="D19" s="54"/>
      <c r="E19" s="54"/>
      <c r="F19" s="51">
        <f t="shared" si="0"/>
      </c>
      <c r="G19" s="52"/>
      <c r="H19" s="51"/>
      <c r="I19" s="51">
        <f t="shared" si="1"/>
      </c>
      <c r="J19" s="53"/>
      <c r="K19" s="9">
        <f t="shared" si="2"/>
      </c>
      <c r="L19" s="8">
        <f t="shared" si="3"/>
      </c>
      <c r="M19" s="9">
        <f t="shared" si="4"/>
      </c>
      <c r="N19" s="21">
        <f t="shared" si="5"/>
      </c>
      <c r="O19" s="47"/>
      <c r="P19" s="47"/>
      <c r="Q19" s="58"/>
      <c r="R19" s="49"/>
    </row>
    <row r="20" spans="1:18" ht="12.75">
      <c r="A20" t="s">
        <v>80</v>
      </c>
      <c r="B20" s="42" t="s">
        <v>41</v>
      </c>
      <c r="C20" s="54"/>
      <c r="D20" s="54"/>
      <c r="E20" s="54"/>
      <c r="F20" s="51">
        <f t="shared" si="0"/>
      </c>
      <c r="G20" s="52"/>
      <c r="H20" s="51"/>
      <c r="I20" s="51">
        <f t="shared" si="1"/>
      </c>
      <c r="J20" s="53"/>
      <c r="K20" s="9">
        <f t="shared" si="2"/>
      </c>
      <c r="L20" s="8">
        <f t="shared" si="3"/>
      </c>
      <c r="M20" s="9">
        <f t="shared" si="4"/>
      </c>
      <c r="N20" s="21">
        <f t="shared" si="5"/>
      </c>
      <c r="O20" s="47"/>
      <c r="P20" s="47"/>
      <c r="Q20" s="58"/>
      <c r="R20" s="49"/>
    </row>
    <row r="21" spans="1:18" ht="12.75">
      <c r="A21" t="s">
        <v>80</v>
      </c>
      <c r="B21" s="42" t="s">
        <v>42</v>
      </c>
      <c r="C21" s="54"/>
      <c r="D21" s="54">
        <v>50</v>
      </c>
      <c r="E21" s="54">
        <v>30</v>
      </c>
      <c r="F21" s="51">
        <f t="shared" si="0"/>
        <v>0.035069444444444445</v>
      </c>
      <c r="G21" s="52" t="s">
        <v>57</v>
      </c>
      <c r="H21" s="51">
        <v>9000</v>
      </c>
      <c r="I21" s="51">
        <f t="shared" si="1"/>
        <v>0.0038966049382716046</v>
      </c>
      <c r="J21" s="53"/>
      <c r="K21" s="9">
        <f t="shared" si="2"/>
        <v>0</v>
      </c>
      <c r="L21" s="8">
        <f t="shared" si="3"/>
        <v>5</v>
      </c>
      <c r="M21" s="9">
        <f t="shared" si="4"/>
        <v>37</v>
      </c>
      <c r="N21" s="21">
        <f t="shared" si="5"/>
        <v>10.693069306930692</v>
      </c>
      <c r="O21" s="47"/>
      <c r="P21" s="47"/>
      <c r="Q21" s="58"/>
      <c r="R21" s="49"/>
    </row>
    <row r="22" spans="1:18" ht="12.75">
      <c r="A22" t="s">
        <v>80</v>
      </c>
      <c r="B22" s="42" t="s">
        <v>43</v>
      </c>
      <c r="C22" s="54">
        <v>1</v>
      </c>
      <c r="D22" s="54">
        <v>43</v>
      </c>
      <c r="E22" s="54">
        <v>48</v>
      </c>
      <c r="F22" s="51">
        <f t="shared" si="0"/>
        <v>0.07208333333333333</v>
      </c>
      <c r="G22" s="52" t="s">
        <v>57</v>
      </c>
      <c r="H22" s="51">
        <v>18500</v>
      </c>
      <c r="I22" s="51">
        <f t="shared" si="1"/>
        <v>0.003896396396396396</v>
      </c>
      <c r="J22" s="53"/>
      <c r="K22" s="9">
        <f t="shared" si="2"/>
        <v>0</v>
      </c>
      <c r="L22" s="8">
        <f t="shared" si="3"/>
        <v>5</v>
      </c>
      <c r="M22" s="9">
        <f t="shared" si="4"/>
        <v>37</v>
      </c>
      <c r="N22" s="21">
        <f t="shared" si="5"/>
        <v>10.693641618497109</v>
      </c>
      <c r="O22" s="47"/>
      <c r="P22" s="47"/>
      <c r="Q22" s="58"/>
      <c r="R22" s="49"/>
    </row>
    <row r="23" spans="1:18" ht="12.75">
      <c r="A23" t="s">
        <v>80</v>
      </c>
      <c r="B23" s="42" t="s">
        <v>44</v>
      </c>
      <c r="C23" s="54"/>
      <c r="D23" s="54"/>
      <c r="E23" s="54"/>
      <c r="F23" s="51">
        <f t="shared" si="0"/>
      </c>
      <c r="G23" s="52"/>
      <c r="H23" s="51"/>
      <c r="I23" s="51">
        <f t="shared" si="1"/>
      </c>
      <c r="J23" s="53"/>
      <c r="K23" s="9">
        <f t="shared" si="2"/>
      </c>
      <c r="L23" s="8">
        <f t="shared" si="3"/>
      </c>
      <c r="M23" s="9">
        <f t="shared" si="4"/>
      </c>
      <c r="N23" s="21">
        <f t="shared" si="5"/>
      </c>
      <c r="O23" s="47"/>
      <c r="P23" s="47"/>
      <c r="Q23" s="58"/>
      <c r="R23" s="49"/>
    </row>
    <row r="24" spans="1:18" ht="12.75">
      <c r="A24" t="s">
        <v>80</v>
      </c>
      <c r="B24" s="42" t="s">
        <v>45</v>
      </c>
      <c r="C24" s="54"/>
      <c r="D24" s="54"/>
      <c r="E24" s="54"/>
      <c r="F24" s="51">
        <f t="shared" si="0"/>
      </c>
      <c r="G24" s="52"/>
      <c r="H24" s="51"/>
      <c r="I24" s="51">
        <f t="shared" si="1"/>
      </c>
      <c r="J24" s="53"/>
      <c r="K24" s="9">
        <f t="shared" si="2"/>
      </c>
      <c r="L24" s="8">
        <f t="shared" si="3"/>
      </c>
      <c r="M24" s="9">
        <f t="shared" si="4"/>
      </c>
      <c r="N24" s="21">
        <f t="shared" si="5"/>
      </c>
      <c r="O24" s="47"/>
      <c r="P24" s="47"/>
      <c r="Q24" s="58"/>
      <c r="R24" s="49"/>
    </row>
    <row r="25" spans="1:18" ht="12.75">
      <c r="A25" t="s">
        <v>80</v>
      </c>
      <c r="B25" s="42" t="s">
        <v>46</v>
      </c>
      <c r="C25" s="54"/>
      <c r="D25" s="54"/>
      <c r="E25" s="54"/>
      <c r="F25" s="51">
        <f t="shared" si="0"/>
      </c>
      <c r="G25" s="52"/>
      <c r="H25" s="51"/>
      <c r="I25" s="51">
        <f t="shared" si="1"/>
      </c>
      <c r="J25" s="53"/>
      <c r="K25" s="9">
        <f t="shared" si="2"/>
      </c>
      <c r="L25" s="8">
        <f t="shared" si="3"/>
      </c>
      <c r="M25" s="9">
        <f t="shared" si="4"/>
      </c>
      <c r="N25" s="21">
        <f t="shared" si="5"/>
      </c>
      <c r="O25" s="47"/>
      <c r="P25" s="47"/>
      <c r="Q25" s="58"/>
      <c r="R25" s="49"/>
    </row>
    <row r="26" spans="1:18" ht="12.75">
      <c r="A26" t="s">
        <v>80</v>
      </c>
      <c r="B26" s="42" t="s">
        <v>47</v>
      </c>
      <c r="C26" s="54"/>
      <c r="D26" s="54"/>
      <c r="E26" s="54"/>
      <c r="F26" s="51">
        <f t="shared" si="0"/>
      </c>
      <c r="G26" s="52"/>
      <c r="H26" s="51"/>
      <c r="I26" s="51">
        <f t="shared" si="1"/>
      </c>
      <c r="J26" s="53"/>
      <c r="K26" s="9">
        <f t="shared" si="2"/>
      </c>
      <c r="L26" s="8">
        <f t="shared" si="3"/>
      </c>
      <c r="M26" s="9">
        <f t="shared" si="4"/>
      </c>
      <c r="N26" s="21">
        <f t="shared" si="5"/>
      </c>
      <c r="O26" s="47"/>
      <c r="P26" s="47"/>
      <c r="Q26" s="58"/>
      <c r="R26" s="49"/>
    </row>
    <row r="27" spans="1:18" ht="12.75">
      <c r="A27" t="s">
        <v>80</v>
      </c>
      <c r="B27" s="42" t="s">
        <v>48</v>
      </c>
      <c r="C27" s="54"/>
      <c r="D27" s="54"/>
      <c r="E27" s="54"/>
      <c r="F27" s="51">
        <f t="shared" si="0"/>
      </c>
      <c r="G27" s="52"/>
      <c r="H27" s="51"/>
      <c r="I27" s="51">
        <f t="shared" si="1"/>
      </c>
      <c r="J27" s="53"/>
      <c r="K27" s="9">
        <f t="shared" si="2"/>
      </c>
      <c r="L27" s="8">
        <f t="shared" si="3"/>
      </c>
      <c r="M27" s="9">
        <f t="shared" si="4"/>
      </c>
      <c r="N27" s="21">
        <f t="shared" si="5"/>
      </c>
      <c r="O27" s="47"/>
      <c r="P27" s="47"/>
      <c r="Q27" s="58"/>
      <c r="R27" s="49"/>
    </row>
    <row r="28" spans="1:18" ht="12.75">
      <c r="A28" t="s">
        <v>80</v>
      </c>
      <c r="B28" s="42" t="s">
        <v>49</v>
      </c>
      <c r="C28" s="54"/>
      <c r="D28" s="54">
        <v>38</v>
      </c>
      <c r="E28" s="54">
        <v>20</v>
      </c>
      <c r="F28" s="51">
        <f t="shared" si="0"/>
        <v>0.026620370370370374</v>
      </c>
      <c r="G28" s="52" t="s">
        <v>57</v>
      </c>
      <c r="H28" s="51">
        <v>7000</v>
      </c>
      <c r="I28" s="51">
        <f t="shared" si="1"/>
        <v>0.0038029100529100536</v>
      </c>
      <c r="J28" s="53"/>
      <c r="K28" s="9">
        <f t="shared" si="2"/>
        <v>0</v>
      </c>
      <c r="L28" s="8">
        <f t="shared" si="3"/>
        <v>5</v>
      </c>
      <c r="M28" s="9">
        <f t="shared" si="4"/>
        <v>29</v>
      </c>
      <c r="N28" s="21">
        <f t="shared" si="5"/>
        <v>10.956521739130432</v>
      </c>
      <c r="O28" s="47"/>
      <c r="P28" s="47"/>
      <c r="Q28" s="58"/>
      <c r="R28" s="49"/>
    </row>
    <row r="29" spans="1:18" ht="12.75">
      <c r="A29" t="s">
        <v>80</v>
      </c>
      <c r="B29" s="42" t="s">
        <v>50</v>
      </c>
      <c r="C29" s="54"/>
      <c r="D29" s="54"/>
      <c r="E29" s="54"/>
      <c r="F29" s="51">
        <f t="shared" si="0"/>
      </c>
      <c r="G29" s="52"/>
      <c r="H29" s="51"/>
      <c r="I29" s="51">
        <f t="shared" si="1"/>
      </c>
      <c r="J29" s="53"/>
      <c r="K29" s="9">
        <f t="shared" si="2"/>
      </c>
      <c r="L29" s="8">
        <f t="shared" si="3"/>
      </c>
      <c r="M29" s="9">
        <f t="shared" si="4"/>
      </c>
      <c r="N29" s="21">
        <f t="shared" si="5"/>
      </c>
      <c r="O29" s="47"/>
      <c r="P29" s="47"/>
      <c r="Q29" s="58"/>
      <c r="R29" s="49"/>
    </row>
    <row r="30" spans="1:18" ht="12.75">
      <c r="A30" t="s">
        <v>80</v>
      </c>
      <c r="B30" s="42" t="s">
        <v>51</v>
      </c>
      <c r="C30" s="54"/>
      <c r="D30" s="54"/>
      <c r="E30" s="54"/>
      <c r="F30" s="51">
        <f t="shared" si="0"/>
      </c>
      <c r="G30" s="52"/>
      <c r="H30" s="51"/>
      <c r="I30" s="51">
        <f t="shared" si="1"/>
      </c>
      <c r="J30" s="53"/>
      <c r="K30" s="9">
        <f t="shared" si="2"/>
      </c>
      <c r="L30" s="8">
        <f t="shared" si="3"/>
      </c>
      <c r="M30" s="9">
        <f t="shared" si="4"/>
      </c>
      <c r="N30" s="21">
        <f t="shared" si="5"/>
      </c>
      <c r="O30" s="47"/>
      <c r="P30" s="47"/>
      <c r="Q30" s="58"/>
      <c r="R30" s="49"/>
    </row>
    <row r="31" spans="1:18" ht="12.75">
      <c r="A31" t="s">
        <v>80</v>
      </c>
      <c r="B31" s="42" t="s">
        <v>52</v>
      </c>
      <c r="C31" s="54"/>
      <c r="D31" s="54">
        <v>45</v>
      </c>
      <c r="E31" s="54">
        <v>50</v>
      </c>
      <c r="F31" s="51">
        <f t="shared" si="0"/>
        <v>0.031828703703703706</v>
      </c>
      <c r="G31" s="52" t="s">
        <v>57</v>
      </c>
      <c r="H31" s="51">
        <v>8500</v>
      </c>
      <c r="I31" s="51">
        <f t="shared" si="1"/>
        <v>0.0037445533769063185</v>
      </c>
      <c r="J31" s="53"/>
      <c r="K31" s="9">
        <f t="shared" si="2"/>
        <v>0</v>
      </c>
      <c r="L31" s="8">
        <f t="shared" si="3"/>
        <v>5</v>
      </c>
      <c r="M31" s="9">
        <f t="shared" si="4"/>
        <v>24</v>
      </c>
      <c r="N31" s="21">
        <f t="shared" si="5"/>
        <v>11.127272727272723</v>
      </c>
      <c r="O31" s="47"/>
      <c r="P31" s="47"/>
      <c r="Q31" s="58"/>
      <c r="R31" s="49"/>
    </row>
    <row r="32" spans="1:18" ht="12.75">
      <c r="A32" t="s">
        <v>80</v>
      </c>
      <c r="B32" s="42" t="s">
        <v>53</v>
      </c>
      <c r="C32" s="54"/>
      <c r="D32" s="54"/>
      <c r="E32" s="54"/>
      <c r="F32" s="51">
        <f t="shared" si="0"/>
      </c>
      <c r="G32" s="52"/>
      <c r="H32" s="51"/>
      <c r="I32" s="51">
        <f t="shared" si="1"/>
      </c>
      <c r="J32" s="53"/>
      <c r="K32" s="9">
        <f t="shared" si="2"/>
      </c>
      <c r="L32" s="8">
        <f t="shared" si="3"/>
      </c>
      <c r="M32" s="9">
        <f t="shared" si="4"/>
      </c>
      <c r="N32" s="21">
        <f t="shared" si="5"/>
      </c>
      <c r="O32" s="47"/>
      <c r="P32" s="47"/>
      <c r="Q32" s="58"/>
      <c r="R32" s="49"/>
    </row>
    <row r="34" ht="13.5" thickBot="1"/>
    <row r="35" spans="2:18" ht="13.5" thickBot="1">
      <c r="B35" s="41" t="s">
        <v>23</v>
      </c>
      <c r="C35" s="16">
        <f>HOUR(F35)</f>
        <v>8</v>
      </c>
      <c r="D35" s="16">
        <f>MINUTE(F35)</f>
        <v>55</v>
      </c>
      <c r="E35" s="17">
        <f>SECOND(F35)</f>
        <v>12</v>
      </c>
      <c r="F35" s="2">
        <f>SUMIF($G$3:$G$32,"x",F3:F32)</f>
        <v>0.3716666666666667</v>
      </c>
      <c r="G35" s="29">
        <f>COUNTIF(G3:G32,"x")</f>
        <v>9</v>
      </c>
      <c r="H35" s="2">
        <f>SUMIF($G$3:$G$32,"x",H3:H32)</f>
        <v>97900</v>
      </c>
      <c r="I35" s="2">
        <f>AVERAGE(I3:I33)</f>
        <v>0.0037821181460649844</v>
      </c>
      <c r="K35" s="13">
        <f>IF(G35=0,"",HOUR(I35))</f>
        <v>0</v>
      </c>
      <c r="L35" s="14">
        <f>IF(G35=0,"",MINUTE(I35))</f>
        <v>5</v>
      </c>
      <c r="M35" s="14">
        <f>IF(G35=0,"",SECOND(I35))</f>
        <v>27</v>
      </c>
      <c r="N35" s="23">
        <f>IF(G35=0,"",($S$2*H35/F35)/1000)</f>
        <v>10.975336322869955</v>
      </c>
      <c r="O35" s="23"/>
      <c r="P35" s="23"/>
      <c r="Q35" s="60">
        <f>SUM(Q17:Q32)</f>
        <v>0</v>
      </c>
      <c r="R35" s="15" t="s">
        <v>10</v>
      </c>
    </row>
  </sheetData>
  <sheetProtection password="CAC3" sheet="1" objects="1" scenarios="1"/>
  <mergeCells count="2">
    <mergeCell ref="C1:E1"/>
    <mergeCell ref="K1:M1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pane xSplit="2" ySplit="2" topLeftCell="C16" activePane="bottomRight" state="frozen"/>
      <selection pane="topLeft" activeCell="N1" sqref="N1"/>
      <selection pane="topRight" activeCell="N1" sqref="N1"/>
      <selection pane="bottomLeft" activeCell="N1" sqref="N1"/>
      <selection pane="bottomRight" activeCell="P9" sqref="P9"/>
    </sheetView>
  </sheetViews>
  <sheetFormatPr defaultColWidth="11.421875" defaultRowHeight="12.75"/>
  <cols>
    <col min="1" max="1" width="3.28125" style="0" hidden="1" customWidth="1"/>
    <col min="2" max="2" width="5.00390625" style="40" bestFit="1" customWidth="1"/>
    <col min="3" max="5" width="3.00390625" style="1" bestFit="1" customWidth="1"/>
    <col min="6" max="6" width="12.00390625" style="2" hidden="1" customWidth="1"/>
    <col min="7" max="7" width="7.28125" style="29" bestFit="1" customWidth="1"/>
    <col min="8" max="8" width="8.28125" style="2" bestFit="1" customWidth="1"/>
    <col min="9" max="9" width="12.8515625" style="2" hidden="1" customWidth="1"/>
    <col min="10" max="10" width="7.140625" style="25" bestFit="1" customWidth="1"/>
    <col min="11" max="11" width="2.28125" style="0" bestFit="1" customWidth="1"/>
    <col min="12" max="12" width="2.57421875" style="0" bestFit="1" customWidth="1"/>
    <col min="13" max="13" width="3.00390625" style="0" bestFit="1" customWidth="1"/>
    <col min="14" max="14" width="5.421875" style="22" bestFit="1" customWidth="1"/>
    <col min="15" max="15" width="5.00390625" style="22" bestFit="1" customWidth="1"/>
    <col min="16" max="16" width="5.00390625" style="22" customWidth="1"/>
    <col min="17" max="17" width="4.8515625" style="59" bestFit="1" customWidth="1"/>
    <col min="18" max="18" width="11.7109375" style="0" bestFit="1" customWidth="1"/>
    <col min="19" max="19" width="12.00390625" style="1" hidden="1" customWidth="1"/>
    <col min="20" max="16384" width="2.8515625" style="0" customWidth="1"/>
  </cols>
  <sheetData>
    <row r="1" spans="2:19" ht="13.5" thickBot="1">
      <c r="B1" s="39"/>
      <c r="C1" s="106" t="s">
        <v>0</v>
      </c>
      <c r="D1" s="107"/>
      <c r="E1" s="108"/>
      <c r="F1" s="3"/>
      <c r="G1" s="3"/>
      <c r="H1" s="18"/>
      <c r="I1" s="4"/>
      <c r="J1" s="45"/>
      <c r="K1" s="109" t="s">
        <v>8</v>
      </c>
      <c r="L1" s="110"/>
      <c r="M1" s="111"/>
      <c r="N1" s="19" t="s">
        <v>13</v>
      </c>
      <c r="O1" s="19"/>
      <c r="P1" s="19"/>
      <c r="Q1" s="56"/>
      <c r="R1" s="6"/>
      <c r="S1" s="1" t="s">
        <v>12</v>
      </c>
    </row>
    <row r="2" spans="2:19" ht="26.25" thickBot="1">
      <c r="B2" s="24" t="s">
        <v>55</v>
      </c>
      <c r="C2" s="10" t="s">
        <v>6</v>
      </c>
      <c r="D2" s="10" t="s">
        <v>7</v>
      </c>
      <c r="E2" s="10" t="s">
        <v>5</v>
      </c>
      <c r="F2" s="5" t="s">
        <v>3</v>
      </c>
      <c r="G2" s="43" t="s">
        <v>56</v>
      </c>
      <c r="H2" s="44" t="s">
        <v>58</v>
      </c>
      <c r="I2" s="5" t="s">
        <v>4</v>
      </c>
      <c r="J2" s="46" t="s">
        <v>2</v>
      </c>
      <c r="K2" s="11" t="s">
        <v>6</v>
      </c>
      <c r="L2" s="12" t="s">
        <v>7</v>
      </c>
      <c r="M2" s="12" t="s">
        <v>5</v>
      </c>
      <c r="N2" s="20"/>
      <c r="O2" s="55" t="s">
        <v>59</v>
      </c>
      <c r="P2" s="55" t="s">
        <v>60</v>
      </c>
      <c r="Q2" s="57" t="s">
        <v>71</v>
      </c>
      <c r="R2" s="7" t="s">
        <v>9</v>
      </c>
      <c r="S2" s="2">
        <f>TIME(1,0,0)</f>
        <v>0.041666666666666664</v>
      </c>
    </row>
    <row r="3" spans="1:18" ht="12.75">
      <c r="A3" t="s">
        <v>81</v>
      </c>
      <c r="B3" s="42" t="s">
        <v>24</v>
      </c>
      <c r="C3" s="50"/>
      <c r="D3" s="50"/>
      <c r="E3" s="50"/>
      <c r="F3" s="51">
        <f aca="true" t="shared" si="0" ref="F3:F33">IF(G3="x",TIME(C3,D3,E3),"")</f>
      </c>
      <c r="G3" s="52"/>
      <c r="H3" s="51"/>
      <c r="I3" s="51">
        <f aca="true" t="shared" si="1" ref="I3:I33">IF(G3="x",F3*1000/H3,"")</f>
      </c>
      <c r="J3" s="53"/>
      <c r="K3" s="9">
        <f aca="true" t="shared" si="2" ref="K3:K33">IF(G3="x",HOUR(I3),"")</f>
      </c>
      <c r="L3" s="8">
        <f aca="true" t="shared" si="3" ref="L3:L33">IF(G3="x",MINUTE(I3),"")</f>
      </c>
      <c r="M3" s="9">
        <f aca="true" t="shared" si="4" ref="M3:M33">IF(G3="x",SECOND(I3),"")</f>
      </c>
      <c r="N3" s="21">
        <f aca="true" t="shared" si="5" ref="N3:N33">IF(G3="x",($S$2*H3/F3)/1000,"")</f>
      </c>
      <c r="O3" s="47"/>
      <c r="P3" s="47"/>
      <c r="Q3" s="58"/>
      <c r="R3" s="48"/>
    </row>
    <row r="4" spans="1:18" ht="12.75">
      <c r="A4" t="s">
        <v>81</v>
      </c>
      <c r="B4" s="42" t="s">
        <v>25</v>
      </c>
      <c r="C4" s="54"/>
      <c r="D4" s="54"/>
      <c r="E4" s="54"/>
      <c r="F4" s="51">
        <f t="shared" si="0"/>
      </c>
      <c r="G4" s="52"/>
      <c r="H4" s="51"/>
      <c r="I4" s="51">
        <f t="shared" si="1"/>
      </c>
      <c r="J4" s="53"/>
      <c r="K4" s="9">
        <f t="shared" si="2"/>
      </c>
      <c r="L4" s="8">
        <f t="shared" si="3"/>
      </c>
      <c r="M4" s="9">
        <f t="shared" si="4"/>
      </c>
      <c r="N4" s="21">
        <f t="shared" si="5"/>
      </c>
      <c r="O4" s="47"/>
      <c r="P4" s="47"/>
      <c r="Q4" s="58"/>
      <c r="R4" s="49"/>
    </row>
    <row r="5" spans="1:18" ht="12.75">
      <c r="A5" t="s">
        <v>81</v>
      </c>
      <c r="B5" s="42" t="s">
        <v>26</v>
      </c>
      <c r="C5" s="54">
        <v>1</v>
      </c>
      <c r="D5" s="54">
        <v>18</v>
      </c>
      <c r="E5" s="54"/>
      <c r="F5" s="51">
        <f t="shared" si="0"/>
        <v>0.05416666666666667</v>
      </c>
      <c r="G5" s="52" t="s">
        <v>57</v>
      </c>
      <c r="H5" s="51">
        <v>15000</v>
      </c>
      <c r="I5" s="51">
        <f t="shared" si="1"/>
        <v>0.0036111111111111114</v>
      </c>
      <c r="J5" s="53"/>
      <c r="K5" s="9">
        <f t="shared" si="2"/>
        <v>0</v>
      </c>
      <c r="L5" s="8">
        <f t="shared" si="3"/>
        <v>5</v>
      </c>
      <c r="M5" s="9">
        <f t="shared" si="4"/>
        <v>12</v>
      </c>
      <c r="N5" s="21">
        <f t="shared" si="5"/>
        <v>11.538461538461537</v>
      </c>
      <c r="O5" s="47"/>
      <c r="P5" s="47"/>
      <c r="Q5" s="58"/>
      <c r="R5" s="49"/>
    </row>
    <row r="6" spans="1:18" ht="12.75">
      <c r="A6" t="s">
        <v>81</v>
      </c>
      <c r="B6" s="42" t="s">
        <v>27</v>
      </c>
      <c r="C6" s="54"/>
      <c r="D6" s="54"/>
      <c r="E6" s="54"/>
      <c r="F6" s="51">
        <f t="shared" si="0"/>
      </c>
      <c r="G6" s="52"/>
      <c r="H6" s="51"/>
      <c r="I6" s="51">
        <f t="shared" si="1"/>
      </c>
      <c r="J6" s="53"/>
      <c r="K6" s="9">
        <f t="shared" si="2"/>
      </c>
      <c r="L6" s="8">
        <f t="shared" si="3"/>
      </c>
      <c r="M6" s="9">
        <f t="shared" si="4"/>
      </c>
      <c r="N6" s="21">
        <f t="shared" si="5"/>
      </c>
      <c r="O6" s="47"/>
      <c r="P6" s="47"/>
      <c r="Q6" s="58"/>
      <c r="R6" s="49"/>
    </row>
    <row r="7" spans="1:18" ht="12.75">
      <c r="A7" t="s">
        <v>81</v>
      </c>
      <c r="B7" s="42" t="s">
        <v>28</v>
      </c>
      <c r="C7" s="54"/>
      <c r="D7" s="54"/>
      <c r="E7" s="54"/>
      <c r="F7" s="51">
        <f t="shared" si="0"/>
      </c>
      <c r="G7" s="52"/>
      <c r="H7" s="51"/>
      <c r="I7" s="51">
        <f t="shared" si="1"/>
      </c>
      <c r="J7" s="53"/>
      <c r="K7" s="9">
        <f t="shared" si="2"/>
      </c>
      <c r="L7" s="8">
        <f t="shared" si="3"/>
      </c>
      <c r="M7" s="9">
        <f t="shared" si="4"/>
      </c>
      <c r="N7" s="21">
        <f t="shared" si="5"/>
      </c>
      <c r="O7" s="47"/>
      <c r="P7" s="47"/>
      <c r="Q7" s="58"/>
      <c r="R7" s="49"/>
    </row>
    <row r="8" spans="1:18" ht="12.75">
      <c r="A8" t="s">
        <v>81</v>
      </c>
      <c r="B8" s="42" t="s">
        <v>29</v>
      </c>
      <c r="C8" s="54"/>
      <c r="D8" s="54"/>
      <c r="E8" s="54"/>
      <c r="F8" s="51">
        <f t="shared" si="0"/>
      </c>
      <c r="G8" s="52"/>
      <c r="H8" s="51"/>
      <c r="I8" s="51">
        <f t="shared" si="1"/>
      </c>
      <c r="J8" s="53"/>
      <c r="K8" s="9">
        <f t="shared" si="2"/>
      </c>
      <c r="L8" s="8">
        <f t="shared" si="3"/>
      </c>
      <c r="M8" s="9">
        <f t="shared" si="4"/>
      </c>
      <c r="N8" s="21">
        <f t="shared" si="5"/>
      </c>
      <c r="O8" s="47"/>
      <c r="P8" s="47"/>
      <c r="Q8" s="58"/>
      <c r="R8" s="49"/>
    </row>
    <row r="9" spans="1:18" ht="12.75">
      <c r="A9" t="s">
        <v>81</v>
      </c>
      <c r="B9" s="42" t="s">
        <v>30</v>
      </c>
      <c r="C9" s="54"/>
      <c r="D9" s="54"/>
      <c r="E9" s="54"/>
      <c r="F9" s="51">
        <f t="shared" si="0"/>
      </c>
      <c r="G9" s="52"/>
      <c r="H9" s="51"/>
      <c r="I9" s="51">
        <f t="shared" si="1"/>
      </c>
      <c r="J9" s="53"/>
      <c r="K9" s="9">
        <f t="shared" si="2"/>
      </c>
      <c r="L9" s="8">
        <f t="shared" si="3"/>
      </c>
      <c r="M9" s="9">
        <f t="shared" si="4"/>
      </c>
      <c r="N9" s="21">
        <f t="shared" si="5"/>
      </c>
      <c r="O9" s="47"/>
      <c r="P9" s="47"/>
      <c r="Q9" s="58"/>
      <c r="R9" s="49"/>
    </row>
    <row r="10" spans="1:18" ht="12.75">
      <c r="A10" t="s">
        <v>81</v>
      </c>
      <c r="B10" s="42" t="s">
        <v>31</v>
      </c>
      <c r="C10" s="54"/>
      <c r="D10" s="54"/>
      <c r="E10" s="54"/>
      <c r="F10" s="51">
        <f t="shared" si="0"/>
      </c>
      <c r="G10" s="52"/>
      <c r="H10" s="51"/>
      <c r="I10" s="51">
        <f t="shared" si="1"/>
      </c>
      <c r="J10" s="53"/>
      <c r="K10" s="9">
        <f t="shared" si="2"/>
      </c>
      <c r="L10" s="8">
        <f t="shared" si="3"/>
      </c>
      <c r="M10" s="9">
        <f t="shared" si="4"/>
      </c>
      <c r="N10" s="21">
        <f t="shared" si="5"/>
      </c>
      <c r="O10" s="47"/>
      <c r="P10" s="47"/>
      <c r="Q10" s="58"/>
      <c r="R10" s="49"/>
    </row>
    <row r="11" spans="1:18" ht="12.75">
      <c r="A11" t="s">
        <v>81</v>
      </c>
      <c r="B11" s="42" t="s">
        <v>32</v>
      </c>
      <c r="C11" s="54"/>
      <c r="D11" s="54"/>
      <c r="E11" s="54"/>
      <c r="F11" s="51">
        <f t="shared" si="0"/>
      </c>
      <c r="G11" s="52"/>
      <c r="H11" s="51"/>
      <c r="I11" s="51">
        <f t="shared" si="1"/>
      </c>
      <c r="J11" s="53"/>
      <c r="K11" s="9">
        <f t="shared" si="2"/>
      </c>
      <c r="L11" s="8">
        <f t="shared" si="3"/>
      </c>
      <c r="M11" s="9">
        <f t="shared" si="4"/>
      </c>
      <c r="N11" s="21">
        <f t="shared" si="5"/>
      </c>
      <c r="O11" s="47"/>
      <c r="P11" s="47"/>
      <c r="Q11" s="58"/>
      <c r="R11" s="49"/>
    </row>
    <row r="12" spans="1:18" ht="12.75">
      <c r="A12" t="s">
        <v>81</v>
      </c>
      <c r="B12" s="42" t="s">
        <v>33</v>
      </c>
      <c r="C12" s="54">
        <v>1</v>
      </c>
      <c r="D12" s="54">
        <v>25</v>
      </c>
      <c r="E12" s="54">
        <v>30</v>
      </c>
      <c r="F12" s="51">
        <f t="shared" si="0"/>
        <v>0.059375000000000004</v>
      </c>
      <c r="G12" s="52" t="s">
        <v>57</v>
      </c>
      <c r="H12" s="51">
        <v>15000</v>
      </c>
      <c r="I12" s="51">
        <f t="shared" si="1"/>
        <v>0.003958333333333334</v>
      </c>
      <c r="J12" s="53"/>
      <c r="K12" s="9">
        <f t="shared" si="2"/>
        <v>0</v>
      </c>
      <c r="L12" s="8">
        <f t="shared" si="3"/>
        <v>5</v>
      </c>
      <c r="M12" s="9">
        <f t="shared" si="4"/>
        <v>42</v>
      </c>
      <c r="N12" s="21">
        <f t="shared" si="5"/>
        <v>10.526315789473683</v>
      </c>
      <c r="O12" s="47"/>
      <c r="P12" s="47"/>
      <c r="Q12" s="58"/>
      <c r="R12" s="49"/>
    </row>
    <row r="13" spans="1:18" ht="12.75">
      <c r="A13" t="s">
        <v>81</v>
      </c>
      <c r="B13" s="42" t="s">
        <v>34</v>
      </c>
      <c r="C13" s="54"/>
      <c r="D13" s="54"/>
      <c r="E13" s="54"/>
      <c r="F13" s="51">
        <f t="shared" si="0"/>
      </c>
      <c r="G13" s="52"/>
      <c r="H13" s="51"/>
      <c r="I13" s="51">
        <f t="shared" si="1"/>
      </c>
      <c r="J13" s="53"/>
      <c r="K13" s="9">
        <f t="shared" si="2"/>
      </c>
      <c r="L13" s="8">
        <f t="shared" si="3"/>
      </c>
      <c r="M13" s="9">
        <f t="shared" si="4"/>
      </c>
      <c r="N13" s="21">
        <f t="shared" si="5"/>
      </c>
      <c r="O13" s="47"/>
      <c r="P13" s="47"/>
      <c r="Q13" s="58"/>
      <c r="R13" s="49"/>
    </row>
    <row r="14" spans="1:18" ht="12.75">
      <c r="A14" t="s">
        <v>81</v>
      </c>
      <c r="B14" s="42" t="s">
        <v>35</v>
      </c>
      <c r="C14" s="54"/>
      <c r="D14" s="54"/>
      <c r="E14" s="54"/>
      <c r="F14" s="51">
        <f t="shared" si="0"/>
      </c>
      <c r="G14" s="52"/>
      <c r="H14" s="51"/>
      <c r="I14" s="51">
        <f t="shared" si="1"/>
      </c>
      <c r="J14" s="53"/>
      <c r="K14" s="9">
        <f t="shared" si="2"/>
      </c>
      <c r="L14" s="8">
        <f t="shared" si="3"/>
      </c>
      <c r="M14" s="9">
        <f t="shared" si="4"/>
      </c>
      <c r="N14" s="21">
        <f t="shared" si="5"/>
      </c>
      <c r="O14" s="47"/>
      <c r="P14" s="47"/>
      <c r="Q14" s="58"/>
      <c r="R14" s="49"/>
    </row>
    <row r="15" spans="1:18" ht="12.75">
      <c r="A15" t="s">
        <v>81</v>
      </c>
      <c r="B15" s="42" t="s">
        <v>36</v>
      </c>
      <c r="C15" s="54"/>
      <c r="D15" s="54"/>
      <c r="E15" s="54"/>
      <c r="F15" s="51">
        <f t="shared" si="0"/>
      </c>
      <c r="G15" s="52"/>
      <c r="H15" s="51"/>
      <c r="I15" s="51">
        <f t="shared" si="1"/>
      </c>
      <c r="J15" s="53"/>
      <c r="K15" s="9">
        <f t="shared" si="2"/>
      </c>
      <c r="L15" s="8">
        <f t="shared" si="3"/>
      </c>
      <c r="M15" s="9">
        <f t="shared" si="4"/>
      </c>
      <c r="N15" s="21">
        <f t="shared" si="5"/>
      </c>
      <c r="O15" s="47"/>
      <c r="P15" s="47"/>
      <c r="Q15" s="58"/>
      <c r="R15" s="49"/>
    </row>
    <row r="16" spans="1:18" ht="12.75">
      <c r="A16" t="s">
        <v>81</v>
      </c>
      <c r="B16" s="42" t="s">
        <v>37</v>
      </c>
      <c r="C16" s="54">
        <v>1</v>
      </c>
      <c r="D16" s="54">
        <v>7</v>
      </c>
      <c r="E16" s="54"/>
      <c r="F16" s="51">
        <f t="shared" si="0"/>
        <v>0.04652777777777778</v>
      </c>
      <c r="G16" s="52" t="s">
        <v>57</v>
      </c>
      <c r="H16" s="51">
        <v>12000</v>
      </c>
      <c r="I16" s="51">
        <f t="shared" si="1"/>
        <v>0.0038773148148148148</v>
      </c>
      <c r="J16" s="53"/>
      <c r="K16" s="9">
        <f t="shared" si="2"/>
        <v>0</v>
      </c>
      <c r="L16" s="8">
        <f t="shared" si="3"/>
        <v>5</v>
      </c>
      <c r="M16" s="9">
        <f t="shared" si="4"/>
        <v>35</v>
      </c>
      <c r="N16" s="21">
        <f t="shared" si="5"/>
        <v>10.746268656716419</v>
      </c>
      <c r="O16" s="47"/>
      <c r="P16" s="47"/>
      <c r="Q16" s="58"/>
      <c r="R16" s="49"/>
    </row>
    <row r="17" spans="1:18" ht="12.75">
      <c r="A17" t="s">
        <v>81</v>
      </c>
      <c r="B17" s="42" t="s">
        <v>38</v>
      </c>
      <c r="C17" s="54">
        <v>1</v>
      </c>
      <c r="D17" s="54"/>
      <c r="E17" s="54"/>
      <c r="F17" s="51">
        <f t="shared" si="0"/>
        <v>0.041666666666666664</v>
      </c>
      <c r="G17" s="52" t="s">
        <v>57</v>
      </c>
      <c r="H17" s="51">
        <v>10000</v>
      </c>
      <c r="I17" s="51">
        <f t="shared" si="1"/>
        <v>0.004166666666666667</v>
      </c>
      <c r="J17" s="53"/>
      <c r="K17" s="9">
        <f t="shared" si="2"/>
        <v>0</v>
      </c>
      <c r="L17" s="8">
        <f t="shared" si="3"/>
        <v>6</v>
      </c>
      <c r="M17" s="9">
        <f t="shared" si="4"/>
        <v>0</v>
      </c>
      <c r="N17" s="21">
        <f t="shared" si="5"/>
        <v>10</v>
      </c>
      <c r="O17" s="47"/>
      <c r="P17" s="47"/>
      <c r="Q17" s="58"/>
      <c r="R17" s="49"/>
    </row>
    <row r="18" spans="1:18" ht="12.75">
      <c r="A18" t="s">
        <v>81</v>
      </c>
      <c r="B18" s="42" t="s">
        <v>39</v>
      </c>
      <c r="C18" s="54"/>
      <c r="D18" s="54"/>
      <c r="E18" s="54"/>
      <c r="F18" s="51">
        <f t="shared" si="0"/>
      </c>
      <c r="G18" s="52"/>
      <c r="H18" s="51"/>
      <c r="I18" s="51">
        <f t="shared" si="1"/>
      </c>
      <c r="J18" s="53"/>
      <c r="K18" s="9">
        <f t="shared" si="2"/>
      </c>
      <c r="L18" s="8">
        <f t="shared" si="3"/>
      </c>
      <c r="M18" s="9">
        <f t="shared" si="4"/>
      </c>
      <c r="N18" s="21">
        <f t="shared" si="5"/>
      </c>
      <c r="O18" s="47"/>
      <c r="P18" s="47"/>
      <c r="Q18" s="58"/>
      <c r="R18" s="49"/>
    </row>
    <row r="19" spans="1:18" ht="12.75">
      <c r="A19" t="s">
        <v>81</v>
      </c>
      <c r="B19" s="42" t="s">
        <v>40</v>
      </c>
      <c r="C19" s="54"/>
      <c r="D19" s="54"/>
      <c r="E19" s="54"/>
      <c r="F19" s="51">
        <f t="shared" si="0"/>
      </c>
      <c r="G19" s="52"/>
      <c r="H19" s="51"/>
      <c r="I19" s="51">
        <f t="shared" si="1"/>
      </c>
      <c r="J19" s="53"/>
      <c r="K19" s="9">
        <f t="shared" si="2"/>
      </c>
      <c r="L19" s="8">
        <f t="shared" si="3"/>
      </c>
      <c r="M19" s="9">
        <f t="shared" si="4"/>
      </c>
      <c r="N19" s="21">
        <f t="shared" si="5"/>
      </c>
      <c r="O19" s="47"/>
      <c r="P19" s="47"/>
      <c r="Q19" s="58"/>
      <c r="R19" s="49"/>
    </row>
    <row r="20" spans="1:18" ht="12.75">
      <c r="A20" t="s">
        <v>81</v>
      </c>
      <c r="B20" s="42" t="s">
        <v>41</v>
      </c>
      <c r="C20" s="54"/>
      <c r="D20" s="54"/>
      <c r="E20" s="54"/>
      <c r="F20" s="51">
        <f t="shared" si="0"/>
      </c>
      <c r="G20" s="52"/>
      <c r="H20" s="51"/>
      <c r="I20" s="51">
        <f t="shared" si="1"/>
      </c>
      <c r="J20" s="53"/>
      <c r="K20" s="9">
        <f t="shared" si="2"/>
      </c>
      <c r="L20" s="8">
        <f t="shared" si="3"/>
      </c>
      <c r="M20" s="9">
        <f t="shared" si="4"/>
      </c>
      <c r="N20" s="21">
        <f t="shared" si="5"/>
      </c>
      <c r="O20" s="47"/>
      <c r="P20" s="47"/>
      <c r="Q20" s="58"/>
      <c r="R20" s="49"/>
    </row>
    <row r="21" spans="1:18" ht="12.75">
      <c r="A21" t="s">
        <v>81</v>
      </c>
      <c r="B21" s="42" t="s">
        <v>42</v>
      </c>
      <c r="C21" s="54"/>
      <c r="D21" s="54">
        <v>48</v>
      </c>
      <c r="E21" s="54"/>
      <c r="F21" s="51">
        <f t="shared" si="0"/>
        <v>0.03333333333333333</v>
      </c>
      <c r="G21" s="52" t="s">
        <v>57</v>
      </c>
      <c r="H21" s="51">
        <v>9000</v>
      </c>
      <c r="I21" s="51">
        <f t="shared" si="1"/>
        <v>0.003703703703703704</v>
      </c>
      <c r="J21" s="53"/>
      <c r="K21" s="9">
        <f t="shared" si="2"/>
        <v>0</v>
      </c>
      <c r="L21" s="8">
        <f t="shared" si="3"/>
        <v>5</v>
      </c>
      <c r="M21" s="9">
        <f t="shared" si="4"/>
        <v>20</v>
      </c>
      <c r="N21" s="21">
        <f t="shared" si="5"/>
        <v>11.25</v>
      </c>
      <c r="O21" s="47"/>
      <c r="P21" s="47"/>
      <c r="Q21" s="58"/>
      <c r="R21" s="49"/>
    </row>
    <row r="22" spans="1:18" ht="12.75">
      <c r="A22" t="s">
        <v>81</v>
      </c>
      <c r="B22" s="42" t="s">
        <v>43</v>
      </c>
      <c r="C22" s="54"/>
      <c r="D22" s="54"/>
      <c r="E22" s="54"/>
      <c r="F22" s="51">
        <f t="shared" si="0"/>
      </c>
      <c r="G22" s="52"/>
      <c r="H22" s="51"/>
      <c r="I22" s="51">
        <f t="shared" si="1"/>
      </c>
      <c r="J22" s="53"/>
      <c r="K22" s="9">
        <f t="shared" si="2"/>
      </c>
      <c r="L22" s="8">
        <f t="shared" si="3"/>
      </c>
      <c r="M22" s="9">
        <f t="shared" si="4"/>
      </c>
      <c r="N22" s="21">
        <f t="shared" si="5"/>
      </c>
      <c r="O22" s="47"/>
      <c r="P22" s="47"/>
      <c r="Q22" s="58"/>
      <c r="R22" s="49"/>
    </row>
    <row r="23" spans="1:18" ht="12.75">
      <c r="A23" t="s">
        <v>81</v>
      </c>
      <c r="B23" s="42" t="s">
        <v>44</v>
      </c>
      <c r="C23" s="54"/>
      <c r="D23" s="54"/>
      <c r="E23" s="54"/>
      <c r="F23" s="51">
        <f t="shared" si="0"/>
      </c>
      <c r="G23" s="52"/>
      <c r="H23" s="51"/>
      <c r="I23" s="51">
        <f t="shared" si="1"/>
      </c>
      <c r="J23" s="53"/>
      <c r="K23" s="9">
        <f t="shared" si="2"/>
      </c>
      <c r="L23" s="8">
        <f t="shared" si="3"/>
      </c>
      <c r="M23" s="9">
        <f t="shared" si="4"/>
      </c>
      <c r="N23" s="21">
        <f t="shared" si="5"/>
      </c>
      <c r="O23" s="47"/>
      <c r="P23" s="47"/>
      <c r="Q23" s="58"/>
      <c r="R23" s="49"/>
    </row>
    <row r="24" spans="1:18" ht="12.75">
      <c r="A24" t="s">
        <v>81</v>
      </c>
      <c r="B24" s="42" t="s">
        <v>45</v>
      </c>
      <c r="C24" s="54"/>
      <c r="D24" s="54"/>
      <c r="E24" s="54"/>
      <c r="F24" s="51">
        <f t="shared" si="0"/>
      </c>
      <c r="G24" s="52"/>
      <c r="H24" s="51"/>
      <c r="I24" s="51">
        <f t="shared" si="1"/>
      </c>
      <c r="J24" s="53"/>
      <c r="K24" s="9">
        <f t="shared" si="2"/>
      </c>
      <c r="L24" s="8">
        <f t="shared" si="3"/>
      </c>
      <c r="M24" s="9">
        <f t="shared" si="4"/>
      </c>
      <c r="N24" s="21">
        <f t="shared" si="5"/>
      </c>
      <c r="O24" s="47"/>
      <c r="P24" s="47"/>
      <c r="Q24" s="58"/>
      <c r="R24" s="49"/>
    </row>
    <row r="25" spans="1:18" ht="12.75">
      <c r="A25" t="s">
        <v>81</v>
      </c>
      <c r="B25" s="42" t="s">
        <v>46</v>
      </c>
      <c r="C25" s="54"/>
      <c r="D25" s="54">
        <v>40</v>
      </c>
      <c r="E25" s="54"/>
      <c r="F25" s="51">
        <f t="shared" si="0"/>
        <v>0.027777777777777776</v>
      </c>
      <c r="G25" s="52" t="s">
        <v>57</v>
      </c>
      <c r="H25" s="51">
        <v>7000</v>
      </c>
      <c r="I25" s="51">
        <f t="shared" si="1"/>
        <v>0.003968253968253968</v>
      </c>
      <c r="J25" s="53"/>
      <c r="K25" s="9">
        <f t="shared" si="2"/>
        <v>0</v>
      </c>
      <c r="L25" s="8">
        <f t="shared" si="3"/>
        <v>5</v>
      </c>
      <c r="M25" s="9">
        <f t="shared" si="4"/>
        <v>43</v>
      </c>
      <c r="N25" s="21">
        <f t="shared" si="5"/>
        <v>10.5</v>
      </c>
      <c r="O25" s="47"/>
      <c r="P25" s="47"/>
      <c r="Q25" s="58"/>
      <c r="R25" s="49"/>
    </row>
    <row r="26" spans="1:18" ht="12.75">
      <c r="A26" t="s">
        <v>81</v>
      </c>
      <c r="B26" s="42" t="s">
        <v>47</v>
      </c>
      <c r="C26" s="54"/>
      <c r="D26" s="54">
        <v>58</v>
      </c>
      <c r="E26" s="54"/>
      <c r="F26" s="51">
        <f t="shared" si="0"/>
        <v>0.04027777777777778</v>
      </c>
      <c r="G26" s="52" t="s">
        <v>57</v>
      </c>
      <c r="H26" s="51">
        <v>11000</v>
      </c>
      <c r="I26" s="51">
        <f t="shared" si="1"/>
        <v>0.0036616161616161618</v>
      </c>
      <c r="J26" s="53"/>
      <c r="K26" s="9">
        <f t="shared" si="2"/>
        <v>0</v>
      </c>
      <c r="L26" s="8">
        <f t="shared" si="3"/>
        <v>5</v>
      </c>
      <c r="M26" s="9">
        <f t="shared" si="4"/>
        <v>16</v>
      </c>
      <c r="N26" s="21">
        <f t="shared" si="5"/>
        <v>11.379310344827585</v>
      </c>
      <c r="O26" s="47"/>
      <c r="P26" s="47"/>
      <c r="Q26" s="58"/>
      <c r="R26" s="49"/>
    </row>
    <row r="27" spans="1:18" ht="12.75">
      <c r="A27" t="s">
        <v>81</v>
      </c>
      <c r="B27" s="42" t="s">
        <v>48</v>
      </c>
      <c r="C27" s="54">
        <v>1</v>
      </c>
      <c r="D27" s="54">
        <v>41</v>
      </c>
      <c r="E27" s="54"/>
      <c r="F27" s="51">
        <f t="shared" si="0"/>
        <v>0.07013888888888889</v>
      </c>
      <c r="G27" s="52" t="s">
        <v>57</v>
      </c>
      <c r="H27" s="51">
        <v>18000</v>
      </c>
      <c r="I27" s="51">
        <f t="shared" si="1"/>
        <v>0.0038966049382716046</v>
      </c>
      <c r="J27" s="53"/>
      <c r="K27" s="9">
        <f t="shared" si="2"/>
        <v>0</v>
      </c>
      <c r="L27" s="8">
        <f t="shared" si="3"/>
        <v>5</v>
      </c>
      <c r="M27" s="9">
        <f t="shared" si="4"/>
        <v>37</v>
      </c>
      <c r="N27" s="21">
        <f t="shared" si="5"/>
        <v>10.693069306930692</v>
      </c>
      <c r="O27" s="47"/>
      <c r="P27" s="47"/>
      <c r="Q27" s="58"/>
      <c r="R27" s="49"/>
    </row>
    <row r="28" spans="1:18" ht="12.75">
      <c r="A28" t="s">
        <v>81</v>
      </c>
      <c r="B28" s="42" t="s">
        <v>49</v>
      </c>
      <c r="C28" s="54"/>
      <c r="D28" s="54"/>
      <c r="E28" s="54"/>
      <c r="F28" s="51">
        <f t="shared" si="0"/>
      </c>
      <c r="G28" s="52"/>
      <c r="H28" s="51"/>
      <c r="I28" s="51">
        <f t="shared" si="1"/>
      </c>
      <c r="J28" s="53"/>
      <c r="K28" s="9">
        <f t="shared" si="2"/>
      </c>
      <c r="L28" s="8">
        <f t="shared" si="3"/>
      </c>
      <c r="M28" s="9">
        <f t="shared" si="4"/>
      </c>
      <c r="N28" s="21">
        <f t="shared" si="5"/>
      </c>
      <c r="O28" s="47"/>
      <c r="P28" s="47"/>
      <c r="Q28" s="58"/>
      <c r="R28" s="49"/>
    </row>
    <row r="29" spans="1:18" ht="12.75">
      <c r="A29" t="s">
        <v>81</v>
      </c>
      <c r="B29" s="42" t="s">
        <v>50</v>
      </c>
      <c r="C29" s="54"/>
      <c r="D29" s="54"/>
      <c r="E29" s="54"/>
      <c r="F29" s="51">
        <f t="shared" si="0"/>
      </c>
      <c r="G29" s="52"/>
      <c r="H29" s="51"/>
      <c r="I29" s="51">
        <f t="shared" si="1"/>
      </c>
      <c r="J29" s="53"/>
      <c r="K29" s="9">
        <f t="shared" si="2"/>
      </c>
      <c r="L29" s="8">
        <f t="shared" si="3"/>
      </c>
      <c r="M29" s="9">
        <f t="shared" si="4"/>
      </c>
      <c r="N29" s="21">
        <f t="shared" si="5"/>
      </c>
      <c r="O29" s="47"/>
      <c r="P29" s="47"/>
      <c r="Q29" s="58"/>
      <c r="R29" s="49"/>
    </row>
    <row r="30" spans="1:18" ht="12.75">
      <c r="A30" t="s">
        <v>81</v>
      </c>
      <c r="B30" s="42" t="s">
        <v>51</v>
      </c>
      <c r="C30" s="54"/>
      <c r="D30" s="54"/>
      <c r="E30" s="54"/>
      <c r="F30" s="51">
        <f t="shared" si="0"/>
      </c>
      <c r="G30" s="52"/>
      <c r="H30" s="51"/>
      <c r="I30" s="51">
        <f t="shared" si="1"/>
      </c>
      <c r="J30" s="53"/>
      <c r="K30" s="9">
        <f t="shared" si="2"/>
      </c>
      <c r="L30" s="8">
        <f t="shared" si="3"/>
      </c>
      <c r="M30" s="9">
        <f t="shared" si="4"/>
      </c>
      <c r="N30" s="21">
        <f t="shared" si="5"/>
      </c>
      <c r="O30" s="47"/>
      <c r="P30" s="47"/>
      <c r="Q30" s="58"/>
      <c r="R30" s="49"/>
    </row>
    <row r="31" spans="1:18" ht="12.75">
      <c r="A31" t="s">
        <v>81</v>
      </c>
      <c r="B31" s="42" t="s">
        <v>52</v>
      </c>
      <c r="C31" s="54"/>
      <c r="D31" s="54"/>
      <c r="E31" s="54"/>
      <c r="F31" s="51">
        <f t="shared" si="0"/>
      </c>
      <c r="G31" s="52"/>
      <c r="H31" s="51"/>
      <c r="I31" s="51">
        <f t="shared" si="1"/>
      </c>
      <c r="J31" s="53"/>
      <c r="K31" s="9">
        <f t="shared" si="2"/>
      </c>
      <c r="L31" s="8">
        <f t="shared" si="3"/>
      </c>
      <c r="M31" s="9">
        <f t="shared" si="4"/>
      </c>
      <c r="N31" s="21">
        <f t="shared" si="5"/>
      </c>
      <c r="O31" s="47"/>
      <c r="P31" s="47"/>
      <c r="Q31" s="58"/>
      <c r="R31" s="49"/>
    </row>
    <row r="32" spans="1:18" ht="12.75">
      <c r="A32" t="s">
        <v>81</v>
      </c>
      <c r="B32" s="42" t="s">
        <v>53</v>
      </c>
      <c r="C32" s="54"/>
      <c r="D32" s="54"/>
      <c r="E32" s="54"/>
      <c r="F32" s="51">
        <f t="shared" si="0"/>
      </c>
      <c r="G32" s="52"/>
      <c r="H32" s="51"/>
      <c r="I32" s="51">
        <f t="shared" si="1"/>
      </c>
      <c r="J32" s="53"/>
      <c r="K32" s="9">
        <f t="shared" si="2"/>
      </c>
      <c r="L32" s="8">
        <f t="shared" si="3"/>
      </c>
      <c r="M32" s="9">
        <f t="shared" si="4"/>
      </c>
      <c r="N32" s="21">
        <f t="shared" si="5"/>
      </c>
      <c r="O32" s="47"/>
      <c r="P32" s="47"/>
      <c r="Q32" s="58"/>
      <c r="R32" s="49"/>
    </row>
    <row r="33" spans="1:18" ht="12.75">
      <c r="A33" t="s">
        <v>81</v>
      </c>
      <c r="B33" s="42" t="s">
        <v>54</v>
      </c>
      <c r="C33" s="54">
        <v>1</v>
      </c>
      <c r="D33" s="54">
        <v>25</v>
      </c>
      <c r="E33" s="54"/>
      <c r="F33" s="51">
        <f t="shared" si="0"/>
        <v>0.05902777777777778</v>
      </c>
      <c r="G33" s="52" t="s">
        <v>57</v>
      </c>
      <c r="H33" s="51">
        <v>15000</v>
      </c>
      <c r="I33" s="51">
        <f t="shared" si="1"/>
        <v>0.003935185185185186</v>
      </c>
      <c r="J33" s="53"/>
      <c r="K33" s="9">
        <f t="shared" si="2"/>
        <v>0</v>
      </c>
      <c r="L33" s="8">
        <f t="shared" si="3"/>
        <v>5</v>
      </c>
      <c r="M33" s="9">
        <f t="shared" si="4"/>
        <v>40</v>
      </c>
      <c r="N33" s="21">
        <f t="shared" si="5"/>
        <v>10.588235294117647</v>
      </c>
      <c r="O33" s="47"/>
      <c r="P33" s="47"/>
      <c r="Q33" s="58"/>
      <c r="R33" s="49"/>
    </row>
    <row r="34" ht="13.5" thickBot="1"/>
    <row r="35" spans="2:18" ht="13.5" thickBot="1">
      <c r="B35" s="41" t="s">
        <v>23</v>
      </c>
      <c r="C35" s="16">
        <f>HOUR(F35)</f>
        <v>10</v>
      </c>
      <c r="D35" s="16">
        <f>MINUTE(F35)</f>
        <v>22</v>
      </c>
      <c r="E35" s="17">
        <f>SECOND(F35)</f>
        <v>30</v>
      </c>
      <c r="F35" s="2">
        <f>SUMIF($G$3:$G$33,"x",F3:F33)</f>
        <v>0.43229166666666674</v>
      </c>
      <c r="G35" s="29">
        <f>COUNTIF(G3:G33,"x")</f>
        <v>9</v>
      </c>
      <c r="H35" s="2">
        <f>SUMIF($G$3:$G$33,"x",H3:H33)</f>
        <v>112000</v>
      </c>
      <c r="I35" s="2">
        <f>AVERAGE(I3:I34)</f>
        <v>0.0038643099869951716</v>
      </c>
      <c r="K35" s="13">
        <f>IF(G35=0,"",HOUR(I35))</f>
        <v>0</v>
      </c>
      <c r="L35" s="14">
        <f>IF(G35=0,"",MINUTE(I35))</f>
        <v>5</v>
      </c>
      <c r="M35" s="14">
        <f>IF(G35=0,"",SECOND(I35))</f>
        <v>34</v>
      </c>
      <c r="N35" s="23">
        <f>IF(G35=0,"",($S$2*H35/F35)/1000)</f>
        <v>10.795180722891562</v>
      </c>
      <c r="O35" s="23"/>
      <c r="P35" s="23"/>
      <c r="Q35" s="60">
        <f>SUM(Q17:Q33)</f>
        <v>0</v>
      </c>
      <c r="R35" s="15" t="s">
        <v>10</v>
      </c>
    </row>
  </sheetData>
  <sheetProtection password="CAC3" sheet="1" objects="1" scenarios="1"/>
  <mergeCells count="2">
    <mergeCell ref="C1:E1"/>
    <mergeCell ref="K1:M1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pane xSplit="2" ySplit="2" topLeftCell="C16" activePane="bottomRight" state="frozen"/>
      <selection pane="topLeft" activeCell="N1" sqref="N1"/>
      <selection pane="topRight" activeCell="N1" sqref="N1"/>
      <selection pane="bottomLeft" activeCell="N1" sqref="N1"/>
      <selection pane="bottomRight" activeCell="R28" sqref="R28"/>
    </sheetView>
  </sheetViews>
  <sheetFormatPr defaultColWidth="11.421875" defaultRowHeight="12.75"/>
  <cols>
    <col min="1" max="1" width="4.57421875" style="0" hidden="1" customWidth="1"/>
    <col min="2" max="2" width="5.00390625" style="40" bestFit="1" customWidth="1"/>
    <col min="3" max="4" width="3.00390625" style="1" bestFit="1" customWidth="1"/>
    <col min="5" max="5" width="2.28125" style="1" bestFit="1" customWidth="1"/>
    <col min="6" max="6" width="12.00390625" style="2" hidden="1" customWidth="1"/>
    <col min="7" max="7" width="7.28125" style="29" bestFit="1" customWidth="1"/>
    <col min="8" max="8" width="8.28125" style="2" bestFit="1" customWidth="1"/>
    <col min="9" max="9" width="12.8515625" style="2" hidden="1" customWidth="1"/>
    <col min="10" max="10" width="7.140625" style="25" bestFit="1" customWidth="1"/>
    <col min="11" max="11" width="2.28125" style="0" bestFit="1" customWidth="1"/>
    <col min="12" max="12" width="2.57421875" style="0" bestFit="1" customWidth="1"/>
    <col min="13" max="13" width="3.00390625" style="0" bestFit="1" customWidth="1"/>
    <col min="14" max="14" width="5.421875" style="22" bestFit="1" customWidth="1"/>
    <col min="15" max="15" width="5.00390625" style="22" bestFit="1" customWidth="1"/>
    <col min="16" max="16" width="5.00390625" style="22" customWidth="1"/>
    <col min="17" max="17" width="4.8515625" style="59" bestFit="1" customWidth="1"/>
    <col min="18" max="18" width="11.7109375" style="0" bestFit="1" customWidth="1"/>
    <col min="19" max="19" width="12.00390625" style="1" hidden="1" customWidth="1"/>
    <col min="20" max="16384" width="2.8515625" style="0" customWidth="1"/>
  </cols>
  <sheetData>
    <row r="1" spans="2:19" ht="13.5" thickBot="1">
      <c r="B1" s="39"/>
      <c r="C1" s="106" t="s">
        <v>0</v>
      </c>
      <c r="D1" s="107"/>
      <c r="E1" s="108"/>
      <c r="F1" s="3"/>
      <c r="G1" s="3"/>
      <c r="H1" s="18"/>
      <c r="I1" s="4"/>
      <c r="J1" s="45"/>
      <c r="K1" s="109" t="s">
        <v>8</v>
      </c>
      <c r="L1" s="110"/>
      <c r="M1" s="111"/>
      <c r="N1" s="19" t="s">
        <v>13</v>
      </c>
      <c r="O1" s="19"/>
      <c r="P1" s="19"/>
      <c r="Q1" s="56"/>
      <c r="R1" s="6"/>
      <c r="S1" s="1" t="s">
        <v>12</v>
      </c>
    </row>
    <row r="2" spans="2:19" ht="26.25" thickBot="1">
      <c r="B2" s="24" t="s">
        <v>55</v>
      </c>
      <c r="C2" s="10" t="s">
        <v>6</v>
      </c>
      <c r="D2" s="10" t="s">
        <v>7</v>
      </c>
      <c r="E2" s="10" t="s">
        <v>5</v>
      </c>
      <c r="F2" s="5" t="s">
        <v>3</v>
      </c>
      <c r="G2" s="43" t="s">
        <v>56</v>
      </c>
      <c r="H2" s="44" t="s">
        <v>58</v>
      </c>
      <c r="I2" s="5" t="s">
        <v>4</v>
      </c>
      <c r="J2" s="46" t="s">
        <v>2</v>
      </c>
      <c r="K2" s="11" t="s">
        <v>6</v>
      </c>
      <c r="L2" s="12" t="s">
        <v>7</v>
      </c>
      <c r="M2" s="12" t="s">
        <v>5</v>
      </c>
      <c r="N2" s="20"/>
      <c r="O2" s="55" t="s">
        <v>59</v>
      </c>
      <c r="P2" s="55" t="s">
        <v>60</v>
      </c>
      <c r="Q2" s="57" t="s">
        <v>71</v>
      </c>
      <c r="R2" s="7" t="s">
        <v>9</v>
      </c>
      <c r="S2" s="2">
        <f>TIME(1,0,0)</f>
        <v>0.041666666666666664</v>
      </c>
    </row>
    <row r="3" spans="1:18" ht="12.75">
      <c r="A3" t="s">
        <v>82</v>
      </c>
      <c r="B3" s="42" t="s">
        <v>24</v>
      </c>
      <c r="C3" s="50"/>
      <c r="D3" s="50"/>
      <c r="E3" s="50"/>
      <c r="F3" s="51">
        <f aca="true" t="shared" si="0" ref="F3:F33">IF(G3="x",TIME(C3,D3,E3),"")</f>
      </c>
      <c r="G3" s="52"/>
      <c r="H3" s="51"/>
      <c r="I3" s="51">
        <f aca="true" t="shared" si="1" ref="I3:I33">IF(G3="x",F3*1000/H3,"")</f>
      </c>
      <c r="J3" s="53"/>
      <c r="K3" s="9">
        <f aca="true" t="shared" si="2" ref="K3:K33">IF(G3="x",HOUR(I3),"")</f>
      </c>
      <c r="L3" s="8">
        <f aca="true" t="shared" si="3" ref="L3:L33">IF(G3="x",MINUTE(I3),"")</f>
      </c>
      <c r="M3" s="9">
        <f aca="true" t="shared" si="4" ref="M3:M33">IF(G3="x",SECOND(I3),"")</f>
      </c>
      <c r="N3" s="21">
        <f aca="true" t="shared" si="5" ref="N3:N33">IF(G3="x",($S$2*H3/F3)/1000,"")</f>
      </c>
      <c r="O3" s="47"/>
      <c r="P3" s="47"/>
      <c r="Q3" s="58"/>
      <c r="R3" s="48"/>
    </row>
    <row r="4" spans="1:18" ht="12.75">
      <c r="A4" t="s">
        <v>82</v>
      </c>
      <c r="B4" s="42" t="s">
        <v>25</v>
      </c>
      <c r="C4" s="54">
        <v>1</v>
      </c>
      <c r="D4" s="54">
        <v>2</v>
      </c>
      <c r="E4" s="54"/>
      <c r="F4" s="51">
        <f t="shared" si="0"/>
        <v>0.04305555555555556</v>
      </c>
      <c r="G4" s="52" t="s">
        <v>57</v>
      </c>
      <c r="H4" s="51">
        <v>10250</v>
      </c>
      <c r="I4" s="51">
        <f t="shared" si="1"/>
        <v>0.004200542005420055</v>
      </c>
      <c r="J4" s="53"/>
      <c r="K4" s="9">
        <f t="shared" si="2"/>
        <v>0</v>
      </c>
      <c r="L4" s="8">
        <f t="shared" si="3"/>
        <v>6</v>
      </c>
      <c r="M4" s="9">
        <f t="shared" si="4"/>
        <v>3</v>
      </c>
      <c r="N4" s="21">
        <f t="shared" si="5"/>
        <v>9.919354838709676</v>
      </c>
      <c r="O4" s="47"/>
      <c r="P4" s="47"/>
      <c r="Q4" s="58"/>
      <c r="R4" s="49"/>
    </row>
    <row r="5" spans="1:18" ht="12.75">
      <c r="A5" t="s">
        <v>82</v>
      </c>
      <c r="B5" s="42" t="s">
        <v>26</v>
      </c>
      <c r="C5" s="54"/>
      <c r="D5" s="54"/>
      <c r="E5" s="54"/>
      <c r="F5" s="51">
        <f t="shared" si="0"/>
      </c>
      <c r="G5" s="52"/>
      <c r="H5" s="51"/>
      <c r="I5" s="51">
        <f t="shared" si="1"/>
      </c>
      <c r="J5" s="53"/>
      <c r="K5" s="9">
        <f t="shared" si="2"/>
      </c>
      <c r="L5" s="8">
        <f t="shared" si="3"/>
      </c>
      <c r="M5" s="9">
        <f t="shared" si="4"/>
      </c>
      <c r="N5" s="21">
        <f t="shared" si="5"/>
      </c>
      <c r="O5" s="47"/>
      <c r="P5" s="47"/>
      <c r="Q5" s="58"/>
      <c r="R5" s="49"/>
    </row>
    <row r="6" spans="1:18" ht="12.75">
      <c r="A6" t="s">
        <v>82</v>
      </c>
      <c r="B6" s="42" t="s">
        <v>27</v>
      </c>
      <c r="C6" s="54">
        <v>1</v>
      </c>
      <c r="D6" s="54">
        <v>27</v>
      </c>
      <c r="E6" s="54"/>
      <c r="F6" s="51">
        <f t="shared" si="0"/>
        <v>0.06041666666666667</v>
      </c>
      <c r="G6" s="52" t="s">
        <v>57</v>
      </c>
      <c r="H6" s="51">
        <v>14500</v>
      </c>
      <c r="I6" s="51">
        <f t="shared" si="1"/>
        <v>0.004166666666666667</v>
      </c>
      <c r="J6" s="53"/>
      <c r="K6" s="9">
        <f t="shared" si="2"/>
        <v>0</v>
      </c>
      <c r="L6" s="8">
        <f t="shared" si="3"/>
        <v>6</v>
      </c>
      <c r="M6" s="9">
        <f t="shared" si="4"/>
        <v>0</v>
      </c>
      <c r="N6" s="21">
        <f t="shared" si="5"/>
        <v>10</v>
      </c>
      <c r="O6" s="47"/>
      <c r="P6" s="47"/>
      <c r="Q6" s="58"/>
      <c r="R6" s="49"/>
    </row>
    <row r="7" spans="1:18" ht="12.75">
      <c r="A7" t="s">
        <v>82</v>
      </c>
      <c r="B7" s="42" t="s">
        <v>28</v>
      </c>
      <c r="C7" s="54"/>
      <c r="D7" s="54">
        <v>40</v>
      </c>
      <c r="E7" s="54"/>
      <c r="F7" s="51">
        <f t="shared" si="0"/>
        <v>0.027777777777777776</v>
      </c>
      <c r="G7" s="52" t="s">
        <v>57</v>
      </c>
      <c r="H7" s="51">
        <v>5000</v>
      </c>
      <c r="I7" s="51">
        <f t="shared" si="1"/>
        <v>0.005555555555555555</v>
      </c>
      <c r="J7" s="53"/>
      <c r="K7" s="9">
        <f t="shared" si="2"/>
        <v>0</v>
      </c>
      <c r="L7" s="8">
        <f t="shared" si="3"/>
        <v>8</v>
      </c>
      <c r="M7" s="9">
        <f t="shared" si="4"/>
        <v>0</v>
      </c>
      <c r="N7" s="21">
        <f t="shared" si="5"/>
        <v>7.5</v>
      </c>
      <c r="O7" s="47"/>
      <c r="P7" s="47"/>
      <c r="Q7" s="58"/>
      <c r="R7" s="49" t="s">
        <v>108</v>
      </c>
    </row>
    <row r="8" spans="1:18" ht="12.75">
      <c r="A8" t="s">
        <v>82</v>
      </c>
      <c r="B8" s="42" t="s">
        <v>29</v>
      </c>
      <c r="C8" s="54"/>
      <c r="D8" s="54"/>
      <c r="E8" s="54"/>
      <c r="F8" s="51">
        <f t="shared" si="0"/>
      </c>
      <c r="G8" s="52"/>
      <c r="H8" s="51"/>
      <c r="I8" s="51">
        <f t="shared" si="1"/>
      </c>
      <c r="J8" s="53"/>
      <c r="K8" s="9">
        <f t="shared" si="2"/>
      </c>
      <c r="L8" s="8">
        <f t="shared" si="3"/>
      </c>
      <c r="M8" s="9">
        <f t="shared" si="4"/>
      </c>
      <c r="N8" s="21">
        <f t="shared" si="5"/>
      </c>
      <c r="O8" s="47"/>
      <c r="P8" s="47"/>
      <c r="Q8" s="58"/>
      <c r="R8" s="49"/>
    </row>
    <row r="9" spans="1:18" ht="12.75">
      <c r="A9" t="s">
        <v>82</v>
      </c>
      <c r="B9" s="42" t="s">
        <v>30</v>
      </c>
      <c r="C9" s="54">
        <v>1</v>
      </c>
      <c r="D9" s="54">
        <v>10</v>
      </c>
      <c r="E9" s="54"/>
      <c r="F9" s="51">
        <f t="shared" si="0"/>
        <v>0.04861111111111111</v>
      </c>
      <c r="G9" s="52" t="s">
        <v>57</v>
      </c>
      <c r="H9" s="51">
        <v>12500</v>
      </c>
      <c r="I9" s="51">
        <f t="shared" si="1"/>
        <v>0.003888888888888889</v>
      </c>
      <c r="J9" s="53"/>
      <c r="K9" s="9">
        <f t="shared" si="2"/>
        <v>0</v>
      </c>
      <c r="L9" s="8">
        <f t="shared" si="3"/>
        <v>5</v>
      </c>
      <c r="M9" s="9">
        <f t="shared" si="4"/>
        <v>36</v>
      </c>
      <c r="N9" s="21">
        <f t="shared" si="5"/>
        <v>10.714285714285712</v>
      </c>
      <c r="O9" s="47"/>
      <c r="P9" s="47"/>
      <c r="Q9" s="58"/>
      <c r="R9" s="49"/>
    </row>
    <row r="10" spans="1:18" ht="12.75">
      <c r="A10" t="s">
        <v>82</v>
      </c>
      <c r="B10" s="42" t="s">
        <v>31</v>
      </c>
      <c r="C10" s="54"/>
      <c r="D10" s="54"/>
      <c r="E10" s="54"/>
      <c r="F10" s="51">
        <f t="shared" si="0"/>
      </c>
      <c r="G10" s="52"/>
      <c r="H10" s="51"/>
      <c r="I10" s="51">
        <f t="shared" si="1"/>
      </c>
      <c r="J10" s="53"/>
      <c r="K10" s="9">
        <f t="shared" si="2"/>
      </c>
      <c r="L10" s="8">
        <f t="shared" si="3"/>
      </c>
      <c r="M10" s="9">
        <f t="shared" si="4"/>
      </c>
      <c r="N10" s="21">
        <f t="shared" si="5"/>
      </c>
      <c r="O10" s="47"/>
      <c r="P10" s="47"/>
      <c r="Q10" s="58"/>
      <c r="R10" s="49"/>
    </row>
    <row r="11" spans="1:18" ht="12.75">
      <c r="A11" t="s">
        <v>82</v>
      </c>
      <c r="B11" s="42" t="s">
        <v>32</v>
      </c>
      <c r="C11" s="54">
        <v>1</v>
      </c>
      <c r="D11" s="54"/>
      <c r="E11" s="54"/>
      <c r="F11" s="51">
        <f t="shared" si="0"/>
        <v>0.041666666666666664</v>
      </c>
      <c r="G11" s="52" t="s">
        <v>57</v>
      </c>
      <c r="H11" s="51">
        <v>10000</v>
      </c>
      <c r="I11" s="51">
        <f t="shared" si="1"/>
        <v>0.004166666666666667</v>
      </c>
      <c r="J11" s="53"/>
      <c r="K11" s="9">
        <f t="shared" si="2"/>
        <v>0</v>
      </c>
      <c r="L11" s="8">
        <f t="shared" si="3"/>
        <v>6</v>
      </c>
      <c r="M11" s="9">
        <f t="shared" si="4"/>
        <v>0</v>
      </c>
      <c r="N11" s="21">
        <f t="shared" si="5"/>
        <v>10</v>
      </c>
      <c r="O11" s="47"/>
      <c r="P11" s="47"/>
      <c r="Q11" s="58"/>
      <c r="R11" s="49"/>
    </row>
    <row r="12" spans="1:18" ht="12.75">
      <c r="A12" t="s">
        <v>82</v>
      </c>
      <c r="B12" s="42" t="s">
        <v>33</v>
      </c>
      <c r="C12" s="54"/>
      <c r="D12" s="54">
        <v>40</v>
      </c>
      <c r="E12" s="54"/>
      <c r="F12" s="51">
        <f t="shared" si="0"/>
        <v>0.027777777777777776</v>
      </c>
      <c r="G12" s="52" t="s">
        <v>57</v>
      </c>
      <c r="H12" s="51">
        <v>7000</v>
      </c>
      <c r="I12" s="51">
        <f t="shared" si="1"/>
        <v>0.003968253968253968</v>
      </c>
      <c r="J12" s="53"/>
      <c r="K12" s="9">
        <f t="shared" si="2"/>
        <v>0</v>
      </c>
      <c r="L12" s="8">
        <f t="shared" si="3"/>
        <v>5</v>
      </c>
      <c r="M12" s="9">
        <f t="shared" si="4"/>
        <v>43</v>
      </c>
      <c r="N12" s="21">
        <f t="shared" si="5"/>
        <v>10.5</v>
      </c>
      <c r="O12" s="47"/>
      <c r="P12" s="47"/>
      <c r="Q12" s="58"/>
      <c r="R12" s="49"/>
    </row>
    <row r="13" spans="1:18" ht="12.75">
      <c r="A13" t="s">
        <v>82</v>
      </c>
      <c r="B13" s="42" t="s">
        <v>34</v>
      </c>
      <c r="C13" s="54">
        <v>1</v>
      </c>
      <c r="D13" s="54">
        <v>42</v>
      </c>
      <c r="E13" s="54"/>
      <c r="F13" s="51">
        <f t="shared" si="0"/>
        <v>0.07083333333333333</v>
      </c>
      <c r="G13" s="52" t="s">
        <v>57</v>
      </c>
      <c r="H13" s="51">
        <v>16500</v>
      </c>
      <c r="I13" s="51">
        <f t="shared" si="1"/>
        <v>0.004292929292929293</v>
      </c>
      <c r="J13" s="53"/>
      <c r="K13" s="9">
        <f t="shared" si="2"/>
        <v>0</v>
      </c>
      <c r="L13" s="8">
        <f t="shared" si="3"/>
        <v>6</v>
      </c>
      <c r="M13" s="9">
        <f t="shared" si="4"/>
        <v>11</v>
      </c>
      <c r="N13" s="21">
        <f t="shared" si="5"/>
        <v>9.705882352941176</v>
      </c>
      <c r="O13" s="47"/>
      <c r="P13" s="47"/>
      <c r="Q13" s="58"/>
      <c r="R13" s="49"/>
    </row>
    <row r="14" spans="1:18" ht="12.75">
      <c r="A14" t="s">
        <v>82</v>
      </c>
      <c r="B14" s="42" t="s">
        <v>35</v>
      </c>
      <c r="C14" s="54"/>
      <c r="D14" s="54">
        <v>45</v>
      </c>
      <c r="E14" s="54"/>
      <c r="F14" s="51">
        <f t="shared" si="0"/>
        <v>0.03125</v>
      </c>
      <c r="G14" s="52" t="s">
        <v>57</v>
      </c>
      <c r="H14" s="51">
        <v>7800</v>
      </c>
      <c r="I14" s="51">
        <f t="shared" si="1"/>
        <v>0.004006410256410256</v>
      </c>
      <c r="J14" s="53"/>
      <c r="K14" s="9">
        <f t="shared" si="2"/>
        <v>0</v>
      </c>
      <c r="L14" s="8">
        <f t="shared" si="3"/>
        <v>5</v>
      </c>
      <c r="M14" s="9">
        <f t="shared" si="4"/>
        <v>46</v>
      </c>
      <c r="N14" s="21">
        <f t="shared" si="5"/>
        <v>10.4</v>
      </c>
      <c r="O14" s="47"/>
      <c r="P14" s="47"/>
      <c r="Q14" s="58"/>
      <c r="R14" s="49" t="s">
        <v>108</v>
      </c>
    </row>
    <row r="15" spans="1:18" ht="12.75">
      <c r="A15" t="s">
        <v>82</v>
      </c>
      <c r="B15" s="42" t="s">
        <v>36</v>
      </c>
      <c r="C15" s="54"/>
      <c r="D15" s="54"/>
      <c r="E15" s="54"/>
      <c r="F15" s="51">
        <f t="shared" si="0"/>
      </c>
      <c r="G15" s="52"/>
      <c r="H15" s="51"/>
      <c r="I15" s="51">
        <f t="shared" si="1"/>
      </c>
      <c r="J15" s="53"/>
      <c r="K15" s="9">
        <f t="shared" si="2"/>
      </c>
      <c r="L15" s="8">
        <f t="shared" si="3"/>
      </c>
      <c r="M15" s="9">
        <f t="shared" si="4"/>
      </c>
      <c r="N15" s="21">
        <f t="shared" si="5"/>
      </c>
      <c r="O15" s="47"/>
      <c r="P15" s="47"/>
      <c r="Q15" s="58"/>
      <c r="R15" s="49"/>
    </row>
    <row r="16" spans="1:18" ht="12.75">
      <c r="A16" t="s">
        <v>82</v>
      </c>
      <c r="B16" s="42" t="s">
        <v>37</v>
      </c>
      <c r="C16" s="54">
        <v>1</v>
      </c>
      <c r="D16" s="54">
        <v>7</v>
      </c>
      <c r="E16" s="54"/>
      <c r="F16" s="51">
        <f t="shared" si="0"/>
        <v>0.04652777777777778</v>
      </c>
      <c r="G16" s="52" t="s">
        <v>57</v>
      </c>
      <c r="H16" s="51">
        <v>13500</v>
      </c>
      <c r="I16" s="51">
        <f t="shared" si="1"/>
        <v>0.0034465020576131687</v>
      </c>
      <c r="J16" s="53"/>
      <c r="K16" s="9">
        <f t="shared" si="2"/>
        <v>0</v>
      </c>
      <c r="L16" s="8">
        <f t="shared" si="3"/>
        <v>4</v>
      </c>
      <c r="M16" s="9">
        <f t="shared" si="4"/>
        <v>58</v>
      </c>
      <c r="N16" s="21">
        <f t="shared" si="5"/>
        <v>12.089552238805968</v>
      </c>
      <c r="O16" s="47"/>
      <c r="P16" s="47"/>
      <c r="Q16" s="58"/>
      <c r="R16" s="49"/>
    </row>
    <row r="17" spans="1:18" ht="12.75">
      <c r="A17" t="s">
        <v>82</v>
      </c>
      <c r="B17" s="42" t="s">
        <v>38</v>
      </c>
      <c r="C17" s="54"/>
      <c r="D17" s="54"/>
      <c r="E17" s="54"/>
      <c r="F17" s="51">
        <f t="shared" si="0"/>
      </c>
      <c r="G17" s="52"/>
      <c r="H17" s="51"/>
      <c r="I17" s="51">
        <f t="shared" si="1"/>
      </c>
      <c r="J17" s="53"/>
      <c r="K17" s="9">
        <f t="shared" si="2"/>
      </c>
      <c r="L17" s="8">
        <f t="shared" si="3"/>
      </c>
      <c r="M17" s="9">
        <f t="shared" si="4"/>
      </c>
      <c r="N17" s="21">
        <f t="shared" si="5"/>
      </c>
      <c r="O17" s="47"/>
      <c r="P17" s="47"/>
      <c r="Q17" s="58"/>
      <c r="R17" s="49"/>
    </row>
    <row r="18" spans="1:18" ht="12.75">
      <c r="A18" t="s">
        <v>82</v>
      </c>
      <c r="B18" s="42" t="s">
        <v>39</v>
      </c>
      <c r="C18" s="54">
        <v>1</v>
      </c>
      <c r="D18" s="54">
        <v>5</v>
      </c>
      <c r="E18" s="54"/>
      <c r="F18" s="51">
        <f t="shared" si="0"/>
        <v>0.04513888888888889</v>
      </c>
      <c r="G18" s="52" t="s">
        <v>57</v>
      </c>
      <c r="H18" s="51">
        <v>11500</v>
      </c>
      <c r="I18" s="51">
        <f t="shared" si="1"/>
        <v>0.00392512077294686</v>
      </c>
      <c r="J18" s="53"/>
      <c r="K18" s="9">
        <f t="shared" si="2"/>
        <v>0</v>
      </c>
      <c r="L18" s="8">
        <f t="shared" si="3"/>
        <v>5</v>
      </c>
      <c r="M18" s="9">
        <f t="shared" si="4"/>
        <v>39</v>
      </c>
      <c r="N18" s="21">
        <f t="shared" si="5"/>
        <v>10.615384615384615</v>
      </c>
      <c r="O18" s="47"/>
      <c r="P18" s="47"/>
      <c r="Q18" s="58"/>
      <c r="R18" s="49"/>
    </row>
    <row r="19" spans="1:18" ht="12.75">
      <c r="A19" t="s">
        <v>82</v>
      </c>
      <c r="B19" s="42" t="s">
        <v>40</v>
      </c>
      <c r="C19" s="54"/>
      <c r="D19" s="54">
        <v>40</v>
      </c>
      <c r="E19" s="54"/>
      <c r="F19" s="51">
        <f t="shared" si="0"/>
        <v>0.027777777777777776</v>
      </c>
      <c r="G19" s="52" t="s">
        <v>57</v>
      </c>
      <c r="H19" s="51">
        <v>7000</v>
      </c>
      <c r="I19" s="51">
        <f t="shared" si="1"/>
        <v>0.003968253968253968</v>
      </c>
      <c r="J19" s="53"/>
      <c r="K19" s="9">
        <f t="shared" si="2"/>
        <v>0</v>
      </c>
      <c r="L19" s="8">
        <f t="shared" si="3"/>
        <v>5</v>
      </c>
      <c r="M19" s="9">
        <f t="shared" si="4"/>
        <v>43</v>
      </c>
      <c r="N19" s="21">
        <f t="shared" si="5"/>
        <v>10.5</v>
      </c>
      <c r="O19" s="47"/>
      <c r="P19" s="47"/>
      <c r="Q19" s="58"/>
      <c r="R19" s="49"/>
    </row>
    <row r="20" spans="1:18" ht="12.75">
      <c r="A20" t="s">
        <v>82</v>
      </c>
      <c r="B20" s="42" t="s">
        <v>41</v>
      </c>
      <c r="C20" s="54">
        <v>1</v>
      </c>
      <c r="D20" s="54">
        <v>43</v>
      </c>
      <c r="E20" s="54"/>
      <c r="F20" s="51">
        <f t="shared" si="0"/>
        <v>0.07152777777777779</v>
      </c>
      <c r="G20" s="52" t="s">
        <v>57</v>
      </c>
      <c r="H20" s="51">
        <v>17000</v>
      </c>
      <c r="I20" s="51">
        <f t="shared" si="1"/>
        <v>0.004207516339869282</v>
      </c>
      <c r="J20" s="53"/>
      <c r="K20" s="9">
        <f t="shared" si="2"/>
        <v>0</v>
      </c>
      <c r="L20" s="8">
        <f t="shared" si="3"/>
        <v>6</v>
      </c>
      <c r="M20" s="9">
        <f t="shared" si="4"/>
        <v>4</v>
      </c>
      <c r="N20" s="21">
        <f t="shared" si="5"/>
        <v>9.90291262135922</v>
      </c>
      <c r="O20" s="47"/>
      <c r="P20" s="47"/>
      <c r="Q20" s="58"/>
      <c r="R20" s="49"/>
    </row>
    <row r="21" spans="1:18" ht="12.75">
      <c r="A21" t="s">
        <v>82</v>
      </c>
      <c r="B21" s="42" t="s">
        <v>42</v>
      </c>
      <c r="C21" s="54"/>
      <c r="D21" s="54">
        <v>43</v>
      </c>
      <c r="E21" s="54"/>
      <c r="F21" s="51">
        <f t="shared" si="0"/>
        <v>0.029861111111111113</v>
      </c>
      <c r="G21" s="52" t="s">
        <v>57</v>
      </c>
      <c r="H21" s="51">
        <v>7500</v>
      </c>
      <c r="I21" s="51">
        <f t="shared" si="1"/>
        <v>0.003981481481481482</v>
      </c>
      <c r="J21" s="53"/>
      <c r="K21" s="9">
        <f t="shared" si="2"/>
        <v>0</v>
      </c>
      <c r="L21" s="8">
        <f t="shared" si="3"/>
        <v>5</v>
      </c>
      <c r="M21" s="9">
        <f t="shared" si="4"/>
        <v>44</v>
      </c>
      <c r="N21" s="21">
        <f t="shared" si="5"/>
        <v>10.465116279069766</v>
      </c>
      <c r="O21" s="47"/>
      <c r="P21" s="47"/>
      <c r="Q21" s="58"/>
      <c r="R21" s="49"/>
    </row>
    <row r="22" spans="1:18" ht="12.75">
      <c r="A22" t="s">
        <v>82</v>
      </c>
      <c r="B22" s="42" t="s">
        <v>43</v>
      </c>
      <c r="C22" s="54"/>
      <c r="D22" s="54"/>
      <c r="E22" s="54"/>
      <c r="F22" s="51">
        <f t="shared" si="0"/>
      </c>
      <c r="G22" s="52"/>
      <c r="H22" s="51"/>
      <c r="I22" s="51">
        <f t="shared" si="1"/>
      </c>
      <c r="J22" s="53"/>
      <c r="K22" s="9">
        <f t="shared" si="2"/>
      </c>
      <c r="L22" s="8">
        <f t="shared" si="3"/>
      </c>
      <c r="M22" s="9">
        <f t="shared" si="4"/>
      </c>
      <c r="N22" s="21">
        <f t="shared" si="5"/>
      </c>
      <c r="O22" s="47"/>
      <c r="P22" s="47"/>
      <c r="Q22" s="58"/>
      <c r="R22" s="49"/>
    </row>
    <row r="23" spans="1:18" ht="12.75">
      <c r="A23" t="s">
        <v>82</v>
      </c>
      <c r="B23" s="42" t="s">
        <v>44</v>
      </c>
      <c r="C23" s="54">
        <v>1</v>
      </c>
      <c r="D23" s="54">
        <v>36</v>
      </c>
      <c r="E23" s="54"/>
      <c r="F23" s="51">
        <f t="shared" si="0"/>
        <v>0.06666666666666667</v>
      </c>
      <c r="G23" s="52" t="s">
        <v>57</v>
      </c>
      <c r="H23" s="51">
        <v>17000</v>
      </c>
      <c r="I23" s="51">
        <f t="shared" si="1"/>
        <v>0.00392156862745098</v>
      </c>
      <c r="J23" s="53"/>
      <c r="K23" s="9">
        <f t="shared" si="2"/>
        <v>0</v>
      </c>
      <c r="L23" s="8">
        <f t="shared" si="3"/>
        <v>5</v>
      </c>
      <c r="M23" s="9">
        <f t="shared" si="4"/>
        <v>39</v>
      </c>
      <c r="N23" s="21">
        <f t="shared" si="5"/>
        <v>10.624999999999998</v>
      </c>
      <c r="O23" s="47"/>
      <c r="P23" s="47"/>
      <c r="Q23" s="58"/>
      <c r="R23" s="49"/>
    </row>
    <row r="24" spans="1:18" ht="12.75">
      <c r="A24" t="s">
        <v>82</v>
      </c>
      <c r="B24" s="42" t="s">
        <v>45</v>
      </c>
      <c r="C24" s="54"/>
      <c r="D24" s="54"/>
      <c r="E24" s="54"/>
      <c r="F24" s="51">
        <f t="shared" si="0"/>
      </c>
      <c r="G24" s="52"/>
      <c r="H24" s="51"/>
      <c r="I24" s="51">
        <f t="shared" si="1"/>
      </c>
      <c r="J24" s="53"/>
      <c r="K24" s="9">
        <f t="shared" si="2"/>
      </c>
      <c r="L24" s="8">
        <f t="shared" si="3"/>
      </c>
      <c r="M24" s="9">
        <f t="shared" si="4"/>
      </c>
      <c r="N24" s="21">
        <f t="shared" si="5"/>
      </c>
      <c r="O24" s="47"/>
      <c r="P24" s="47"/>
      <c r="Q24" s="58"/>
      <c r="R24" s="49"/>
    </row>
    <row r="25" spans="1:18" ht="12.75">
      <c r="A25" t="s">
        <v>82</v>
      </c>
      <c r="B25" s="42" t="s">
        <v>46</v>
      </c>
      <c r="C25" s="54"/>
      <c r="D25" s="54"/>
      <c r="E25" s="54"/>
      <c r="F25" s="51">
        <f t="shared" si="0"/>
      </c>
      <c r="G25" s="52"/>
      <c r="H25" s="51"/>
      <c r="I25" s="51">
        <f t="shared" si="1"/>
      </c>
      <c r="J25" s="53"/>
      <c r="K25" s="9">
        <f t="shared" si="2"/>
      </c>
      <c r="L25" s="8">
        <f t="shared" si="3"/>
      </c>
      <c r="M25" s="9">
        <f t="shared" si="4"/>
      </c>
      <c r="N25" s="21">
        <f t="shared" si="5"/>
      </c>
      <c r="O25" s="47"/>
      <c r="P25" s="47"/>
      <c r="Q25" s="58"/>
      <c r="R25" s="49"/>
    </row>
    <row r="26" spans="1:18" ht="12.75">
      <c r="A26" t="s">
        <v>82</v>
      </c>
      <c r="B26" s="42" t="s">
        <v>47</v>
      </c>
      <c r="C26" s="54"/>
      <c r="D26" s="54"/>
      <c r="E26" s="54"/>
      <c r="F26" s="51">
        <f t="shared" si="0"/>
      </c>
      <c r="G26" s="52"/>
      <c r="H26" s="51"/>
      <c r="I26" s="51">
        <f t="shared" si="1"/>
      </c>
      <c r="J26" s="53"/>
      <c r="K26" s="9">
        <f t="shared" si="2"/>
      </c>
      <c r="L26" s="8">
        <f t="shared" si="3"/>
      </c>
      <c r="M26" s="9">
        <f t="shared" si="4"/>
      </c>
      <c r="N26" s="21">
        <f t="shared" si="5"/>
      </c>
      <c r="O26" s="47"/>
      <c r="P26" s="47"/>
      <c r="Q26" s="58"/>
      <c r="R26" s="49"/>
    </row>
    <row r="27" spans="1:18" ht="12.75">
      <c r="A27" t="s">
        <v>82</v>
      </c>
      <c r="B27" s="42" t="s">
        <v>48</v>
      </c>
      <c r="C27" s="54"/>
      <c r="D27" s="54">
        <v>39</v>
      </c>
      <c r="E27" s="54"/>
      <c r="F27" s="51">
        <f t="shared" si="0"/>
        <v>0.027083333333333334</v>
      </c>
      <c r="G27" s="52" t="s">
        <v>57</v>
      </c>
      <c r="H27" s="51">
        <v>8000</v>
      </c>
      <c r="I27" s="51">
        <f t="shared" si="1"/>
        <v>0.0033854166666666668</v>
      </c>
      <c r="J27" s="53"/>
      <c r="K27" s="9">
        <f t="shared" si="2"/>
        <v>0</v>
      </c>
      <c r="L27" s="8">
        <f t="shared" si="3"/>
        <v>4</v>
      </c>
      <c r="M27" s="9">
        <f t="shared" si="4"/>
        <v>53</v>
      </c>
      <c r="N27" s="21">
        <f t="shared" si="5"/>
        <v>12.307692307692307</v>
      </c>
      <c r="O27" s="47"/>
      <c r="P27" s="47"/>
      <c r="Q27" s="58"/>
      <c r="R27" s="49" t="s">
        <v>109</v>
      </c>
    </row>
    <row r="28" spans="1:18" ht="12.75">
      <c r="A28" t="s">
        <v>82</v>
      </c>
      <c r="B28" s="42" t="s">
        <v>49</v>
      </c>
      <c r="C28" s="54"/>
      <c r="D28" s="54"/>
      <c r="E28" s="54"/>
      <c r="F28" s="51">
        <f t="shared" si="0"/>
      </c>
      <c r="G28" s="52"/>
      <c r="H28" s="51"/>
      <c r="I28" s="51">
        <f t="shared" si="1"/>
      </c>
      <c r="J28" s="53"/>
      <c r="K28" s="9">
        <f t="shared" si="2"/>
      </c>
      <c r="L28" s="8">
        <f t="shared" si="3"/>
      </c>
      <c r="M28" s="9">
        <f t="shared" si="4"/>
      </c>
      <c r="N28" s="21">
        <f t="shared" si="5"/>
      </c>
      <c r="O28" s="47"/>
      <c r="P28" s="47"/>
      <c r="Q28" s="58"/>
      <c r="R28" s="49"/>
    </row>
    <row r="29" spans="1:18" ht="12.75">
      <c r="A29" t="s">
        <v>82</v>
      </c>
      <c r="B29" s="42" t="s">
        <v>50</v>
      </c>
      <c r="C29" s="54"/>
      <c r="D29" s="54"/>
      <c r="E29" s="54"/>
      <c r="F29" s="51">
        <f t="shared" si="0"/>
      </c>
      <c r="G29" s="52"/>
      <c r="H29" s="51"/>
      <c r="I29" s="51">
        <f t="shared" si="1"/>
      </c>
      <c r="J29" s="53"/>
      <c r="K29" s="9">
        <f t="shared" si="2"/>
      </c>
      <c r="L29" s="8">
        <f t="shared" si="3"/>
      </c>
      <c r="M29" s="9">
        <f t="shared" si="4"/>
      </c>
      <c r="N29" s="21">
        <f t="shared" si="5"/>
      </c>
      <c r="O29" s="47"/>
      <c r="P29" s="47"/>
      <c r="Q29" s="58"/>
      <c r="R29" s="49"/>
    </row>
    <row r="30" spans="1:18" ht="12.75">
      <c r="A30" t="s">
        <v>82</v>
      </c>
      <c r="B30" s="42" t="s">
        <v>51</v>
      </c>
      <c r="C30" s="54"/>
      <c r="D30" s="54"/>
      <c r="E30" s="54"/>
      <c r="F30" s="51">
        <f t="shared" si="0"/>
      </c>
      <c r="G30" s="52"/>
      <c r="H30" s="51"/>
      <c r="I30" s="51">
        <f t="shared" si="1"/>
      </c>
      <c r="J30" s="53"/>
      <c r="K30" s="9">
        <f t="shared" si="2"/>
      </c>
      <c r="L30" s="8">
        <f t="shared" si="3"/>
      </c>
      <c r="M30" s="9">
        <f t="shared" si="4"/>
      </c>
      <c r="N30" s="21">
        <f t="shared" si="5"/>
      </c>
      <c r="O30" s="47"/>
      <c r="P30" s="47"/>
      <c r="Q30" s="58"/>
      <c r="R30" s="49"/>
    </row>
    <row r="31" spans="1:18" ht="12.75">
      <c r="A31" t="s">
        <v>82</v>
      </c>
      <c r="B31" s="42" t="s">
        <v>52</v>
      </c>
      <c r="C31" s="54"/>
      <c r="D31" s="54"/>
      <c r="E31" s="54"/>
      <c r="F31" s="51">
        <f t="shared" si="0"/>
      </c>
      <c r="G31" s="52"/>
      <c r="H31" s="51"/>
      <c r="I31" s="51">
        <f t="shared" si="1"/>
      </c>
      <c r="J31" s="53"/>
      <c r="K31" s="9">
        <f t="shared" si="2"/>
      </c>
      <c r="L31" s="8">
        <f t="shared" si="3"/>
      </c>
      <c r="M31" s="9">
        <f t="shared" si="4"/>
      </c>
      <c r="N31" s="21">
        <f t="shared" si="5"/>
      </c>
      <c r="O31" s="47"/>
      <c r="P31" s="47"/>
      <c r="Q31" s="58"/>
      <c r="R31" s="49"/>
    </row>
    <row r="32" spans="1:18" ht="12.75">
      <c r="A32" t="s">
        <v>82</v>
      </c>
      <c r="B32" s="42" t="s">
        <v>53</v>
      </c>
      <c r="C32" s="54"/>
      <c r="D32" s="54">
        <v>59</v>
      </c>
      <c r="E32" s="54"/>
      <c r="F32" s="51">
        <f t="shared" si="0"/>
        <v>0.04097222222222222</v>
      </c>
      <c r="G32" s="52" t="s">
        <v>57</v>
      </c>
      <c r="H32" s="51">
        <v>9500</v>
      </c>
      <c r="I32" s="51">
        <f t="shared" si="1"/>
        <v>0.0043128654970760235</v>
      </c>
      <c r="J32" s="53"/>
      <c r="K32" s="9">
        <f t="shared" si="2"/>
        <v>0</v>
      </c>
      <c r="L32" s="8">
        <f t="shared" si="3"/>
        <v>6</v>
      </c>
      <c r="M32" s="9">
        <f t="shared" si="4"/>
        <v>13</v>
      </c>
      <c r="N32" s="21">
        <f t="shared" si="5"/>
        <v>9.661016949152541</v>
      </c>
      <c r="O32" s="47"/>
      <c r="P32" s="47"/>
      <c r="Q32" s="58"/>
      <c r="R32" s="49"/>
    </row>
    <row r="33" spans="1:18" ht="12.75">
      <c r="A33" t="s">
        <v>82</v>
      </c>
      <c r="B33" s="42" t="s">
        <v>54</v>
      </c>
      <c r="C33" s="54">
        <v>1</v>
      </c>
      <c r="D33" s="54">
        <v>6</v>
      </c>
      <c r="E33" s="54"/>
      <c r="F33" s="51">
        <f t="shared" si="0"/>
        <v>0.04583333333333334</v>
      </c>
      <c r="G33" s="52" t="s">
        <v>57</v>
      </c>
      <c r="H33" s="51">
        <v>11000</v>
      </c>
      <c r="I33" s="51">
        <f t="shared" si="1"/>
        <v>0.004166666666666667</v>
      </c>
      <c r="J33" s="53"/>
      <c r="K33" s="9">
        <f t="shared" si="2"/>
        <v>0</v>
      </c>
      <c r="L33" s="8">
        <f t="shared" si="3"/>
        <v>6</v>
      </c>
      <c r="M33" s="9">
        <f t="shared" si="4"/>
        <v>0</v>
      </c>
      <c r="N33" s="21">
        <f t="shared" si="5"/>
        <v>9.999999999999998</v>
      </c>
      <c r="O33" s="47"/>
      <c r="P33" s="47"/>
      <c r="Q33" s="58"/>
      <c r="R33" s="49"/>
    </row>
    <row r="34" ht="13.5" thickBot="1"/>
    <row r="35" spans="2:18" ht="13.5" thickBot="1">
      <c r="B35" s="41" t="s">
        <v>23</v>
      </c>
      <c r="C35" s="16">
        <f>HOUR(F35)</f>
        <v>18</v>
      </c>
      <c r="D35" s="16">
        <f>MINUTE(F35)</f>
        <v>4</v>
      </c>
      <c r="E35" s="17">
        <f>SECOND(F35)</f>
        <v>0</v>
      </c>
      <c r="F35" s="2">
        <f>SUMIF($G$3:$G$33,"x",F3:F33)</f>
        <v>0.7527777777777778</v>
      </c>
      <c r="G35" s="29">
        <f>COUNTIF(G3:G33,"x")</f>
        <v>17</v>
      </c>
      <c r="H35" s="2">
        <f>SUMIF($G$3:$G$33,"x",H3:H33)</f>
        <v>185550</v>
      </c>
      <c r="I35" s="2">
        <f>AVERAGE(I3:I34)</f>
        <v>0.004091841492871555</v>
      </c>
      <c r="K35" s="13">
        <f>IF(G35=0,"",HOUR(I35))</f>
        <v>0</v>
      </c>
      <c r="L35" s="14">
        <f>IF(G35=0,"",MINUTE(I35))</f>
        <v>5</v>
      </c>
      <c r="M35" s="14">
        <f>IF(G35=0,"",SECOND(I35))</f>
        <v>54</v>
      </c>
      <c r="N35" s="23">
        <f>IF(G35=0,"",($S$2*H35/F35)/1000)</f>
        <v>10.27029520295203</v>
      </c>
      <c r="O35" s="23"/>
      <c r="P35" s="23"/>
      <c r="Q35" s="60">
        <f>SUM(Q17:Q33)</f>
        <v>0</v>
      </c>
      <c r="R35" s="15" t="s">
        <v>10</v>
      </c>
    </row>
  </sheetData>
  <sheetProtection password="CAC3" sheet="1" objects="1" scenarios="1"/>
  <mergeCells count="2">
    <mergeCell ref="C1:E1"/>
    <mergeCell ref="K1:M1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BROYART</dc:creator>
  <cp:keywords/>
  <dc:description/>
  <cp:lastModifiedBy>DOMI</cp:lastModifiedBy>
  <cp:lastPrinted>2000-01-29T15:55:52Z</cp:lastPrinted>
  <dcterms:created xsi:type="dcterms:W3CDTF">1999-03-27T10:15:50Z</dcterms:created>
  <dcterms:modified xsi:type="dcterms:W3CDTF">2005-07-03T15:36:11Z</dcterms:modified>
  <cp:category/>
  <cp:version/>
  <cp:contentType/>
  <cp:contentStatus/>
</cp:coreProperties>
</file>