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20" windowHeight="6630" tabRatio="898" activeTab="0"/>
  </bookViews>
  <sheets>
    <sheet name="2006 " sheetId="1" r:id="rId1"/>
    <sheet name="2005" sheetId="2" r:id="rId2"/>
    <sheet name="COMPET" sheetId="3" r:id="rId3"/>
    <sheet name="6Hlagorgue" sheetId="4" r:id="rId4"/>
    <sheet name="Allure du moment" sheetId="5" r:id="rId5"/>
    <sheet name="séance EMA du Samedi" sheetId="6" r:id="rId6"/>
    <sheet name="séance Allure 2" sheetId="7" r:id="rId7"/>
    <sheet name="Planning 2006" sheetId="8" r:id="rId8"/>
    <sheet name="Planning 2007" sheetId="9" r:id="rId9"/>
  </sheets>
  <definedNames/>
  <calcPr fullCalcOnLoad="1"/>
</workbook>
</file>

<file path=xl/sharedStrings.xml><?xml version="1.0" encoding="utf-8"?>
<sst xmlns="http://schemas.openxmlformats.org/spreadsheetml/2006/main" count="2676" uniqueCount="534">
  <si>
    <t>SEMAINE</t>
  </si>
  <si>
    <t>Jour</t>
  </si>
  <si>
    <t>Prévu</t>
  </si>
  <si>
    <t>Réalisé</t>
  </si>
  <si>
    <t>Tmps</t>
  </si>
  <si>
    <t>Km</t>
  </si>
  <si>
    <t>Opportunité</t>
  </si>
  <si>
    <t>TYPE</t>
  </si>
  <si>
    <t>Chaussure</t>
  </si>
  <si>
    <t>S1</t>
  </si>
  <si>
    <t>Repos</t>
  </si>
  <si>
    <t>15x150m ou 3x7' (30"/30" calibré)</t>
  </si>
  <si>
    <t>1h25 mn dont 15 x 150 m en côte (rec=150m) (39'-1'02''/ 42''-1'00''/44''-1'00''/45''-1'02''/42''-1'03''/44''-1'02''/43''-1'06''/43''-1'08''/44''-1'07''/42''-1'08'' /45'-1'06''/ 43''-1'08''/42''-1'08''/43''-1'09/41-1'07")</t>
  </si>
  <si>
    <t>VMA</t>
  </si>
  <si>
    <t>40mn allure1 de nuit</t>
  </si>
  <si>
    <t>ALL1</t>
  </si>
  <si>
    <t>Sortie allure raid28 (2h 2h30) en equipe</t>
  </si>
  <si>
    <t>2h30 allure raid28</t>
  </si>
  <si>
    <t>ALL raid28</t>
  </si>
  <si>
    <t>2x 20'</t>
  </si>
  <si>
    <t>EMA : 1h17 dont 
4220 m en 19’32 (allures 04:37-04:39-04:38-04:36) rec=2’
4220 m en 19’22 (allures 04:38-04:31-04:36-04:38)</t>
  </si>
  <si>
    <t>S2</t>
  </si>
  <si>
    <t>1h allure 1</t>
  </si>
  <si>
    <t>54 mn allure1</t>
  </si>
  <si>
    <t>S3</t>
  </si>
  <si>
    <t>repos</t>
  </si>
  <si>
    <t>S4</t>
  </si>
  <si>
    <t>40-50' allure raid 28</t>
  </si>
  <si>
    <t>53 mn allure raid28 – sous la forme d'une course aux scores de nuit</t>
  </si>
  <si>
    <t>S5</t>
  </si>
  <si>
    <t>S6</t>
  </si>
  <si>
    <t>S7</t>
  </si>
  <si>
    <t>Raid 28</t>
  </si>
  <si>
    <t>Départ 22 heures RAID 28</t>
  </si>
  <si>
    <t>S8</t>
  </si>
  <si>
    <t xml:space="preserve">Arrivée souhaitée vers 12 h00 </t>
  </si>
  <si>
    <t>repos ou 40-50' allure 100km</t>
  </si>
  <si>
    <t>Soins  des pieds et gros rhume</t>
  </si>
  <si>
    <t>S10</t>
  </si>
  <si>
    <t xml:space="preserve"> 40-50' allure 100km ou repos </t>
  </si>
  <si>
    <t>S11</t>
  </si>
  <si>
    <t>35 mn allure 1 – tout va bien</t>
  </si>
  <si>
    <t>S12</t>
  </si>
  <si>
    <t>15' (30"/30" calibré)</t>
  </si>
  <si>
    <t>S13</t>
  </si>
  <si>
    <t>45mn dont 15'de 30-30 en ligne (donc pas calibré)</t>
  </si>
  <si>
    <t>S14</t>
  </si>
  <si>
    <t>22' à 20'-17 à 15' EMA</t>
  </si>
  <si>
    <t>S15</t>
  </si>
  <si>
    <t>50 mn Tentative EMA qui se solde à 2100 en 9'20'' :-((</t>
  </si>
  <si>
    <t>EMA</t>
  </si>
  <si>
    <t>Prévu 45-50  mn allure 1</t>
  </si>
  <si>
    <t>46 mn Allure 1 (facile)</t>
  </si>
  <si>
    <t>S17</t>
  </si>
  <si>
    <t>S18</t>
  </si>
  <si>
    <t>16 à 18' (30"/30" calibré)</t>
  </si>
  <si>
    <t>1h dont 18' 30-30 calibré : 130m/35m rec (serie complete sans trop de difficulte) VMA sous estimée ??</t>
  </si>
  <si>
    <t>S19</t>
  </si>
  <si>
    <t>S20</t>
  </si>
  <si>
    <t>S21</t>
  </si>
  <si>
    <t>1h22 dont 4220m en 19'11''(4'33''-4'36''-4'29''-4'34'') 2' rec 2980m en 13'58'' (4'36''-4'39''-4'45'') Petite alerte derriere cuisse droite (fin de l'EMA)</t>
  </si>
  <si>
    <t>Course au score CO (tranquille) – Montigny le Btx – Pas de CO l'apres midi suite gene du matin</t>
  </si>
  <si>
    <t>S22</t>
  </si>
  <si>
    <t>1h30-1h45 allure 100km</t>
  </si>
  <si>
    <t>1h42 allure1 sur terrain vallonné</t>
  </si>
  <si>
    <t xml:space="preserve"> 40-50' allure 100km</t>
  </si>
  <si>
    <t xml:space="preserve">Prévu 45 mn allure1 </t>
  </si>
  <si>
    <t>S24</t>
  </si>
  <si>
    <t>S25</t>
  </si>
  <si>
    <t>Test VMA</t>
  </si>
  <si>
    <t>1h08  pour un test VMA 15,3km/h</t>
  </si>
  <si>
    <t>S26</t>
  </si>
  <si>
    <t>Piscine – etirements</t>
  </si>
  <si>
    <t>S27</t>
  </si>
  <si>
    <t>S28</t>
  </si>
  <si>
    <t>Vacances Scolaires</t>
  </si>
  <si>
    <t>EMA à définir en fonction du test</t>
  </si>
  <si>
    <t>1h02 EMA ecourtée (uniquement 11') gene cuisse droite</t>
  </si>
  <si>
    <t>J'avais prévu 3 ou 4 fois 11' à 4'30 avec 1'30 rec</t>
  </si>
  <si>
    <t>1H04 allure 1 recherche VS100 (je suis bien à 5'50)</t>
  </si>
  <si>
    <r>
      <t xml:space="preserve">Rien ?? </t>
    </r>
    <r>
      <rPr>
        <b/>
        <sz val="8"/>
        <color indexed="10"/>
        <rFont val="Arial"/>
        <family val="2"/>
      </rPr>
      <t>- allure 100km</t>
    </r>
  </si>
  <si>
    <t>Osthéo</t>
  </si>
  <si>
    <t xml:space="preserve">rien  à cause osthéo la veille </t>
  </si>
  <si>
    <r>
      <t xml:space="preserve">J'espere reprise </t>
    </r>
    <r>
      <rPr>
        <b/>
        <sz val="8"/>
        <color indexed="10"/>
        <rFont val="Arial"/>
        <family val="2"/>
      </rPr>
      <t>- allure 100km</t>
    </r>
  </si>
  <si>
    <t>allure 100km</t>
  </si>
  <si>
    <t xml:space="preserve"> EMA (4*11' ?)</t>
  </si>
  <si>
    <t>1h17 dont 3*2480m(4'39''-4'35)-1'-(4'36-4'30'')-50''-(4'37''-4'41'')</t>
  </si>
  <si>
    <t xml:space="preserve">1h55 vs100 (19,3km) </t>
  </si>
  <si>
    <t>Allure vs100 – 45mn/1h</t>
  </si>
  <si>
    <t>59mn50 allure vs100</t>
  </si>
  <si>
    <t>Vacances</t>
  </si>
  <si>
    <t>VS100</t>
  </si>
  <si>
    <t xml:space="preserve">41mn allure VS100 </t>
  </si>
  <si>
    <t>Planning chargé</t>
  </si>
  <si>
    <t>EMA  ?? (4*11  avec 50s de rec ou autres)</t>
  </si>
  <si>
    <t>1h27 dont EMA (4:39-4:39)-45s(4:33-4:35)-45s(4:33-4:36)-45s(4:34-4:33)</t>
  </si>
  <si>
    <t>37mn allure VS100</t>
  </si>
  <si>
    <t>Allure VS 100 – 1H30 ??</t>
  </si>
  <si>
    <t>Allure 80% VMA</t>
  </si>
  <si>
    <t>1h43:25 . Trop gourmand en partant à 4:45</t>
  </si>
  <si>
    <t>Semi Bullion – J'ai envie d'y aller - soit allure libre comme l'an dernier où je fais 1h40'11''.( meilleur temps sur cette distance avec un gros coup de barre au 15km), soit allure VS100, soit EMA</t>
  </si>
  <si>
    <t>Compétition</t>
  </si>
  <si>
    <t>MIZU</t>
  </si>
  <si>
    <t>1h allure 100km</t>
  </si>
  <si>
    <t>1h1 allure VS 100</t>
  </si>
  <si>
    <t>NB</t>
  </si>
  <si>
    <t>1h15 allure 100km</t>
  </si>
  <si>
    <t>1h18 allure VS1000</t>
  </si>
  <si>
    <t>1h30 dont 30' allure 2</t>
  </si>
  <si>
    <t>1h26 allure VS100 dont ( 6200m en 32mn  allure 2)</t>
  </si>
  <si>
    <t>ALL2</t>
  </si>
  <si>
    <t>3*12' allure marathon(*)          rec: 1'30"</t>
  </si>
  <si>
    <t>1h45 allure VS100 dont 3x2480m Vsmarathon (allure 4'58-4'48 rec2 4'43-4'42 rec2 4'42-4'41)</t>
  </si>
  <si>
    <t>2h allure 100km</t>
  </si>
  <si>
    <t>30mn56 allure1 – 1h17mn34 allure CO compétition (12km) – 33mn30 Allure VS100. Bien fatigué dans la derniere ½ heure mais heureux</t>
  </si>
  <si>
    <t>Régionale 2 LIFCO  - CO à Plaisir-Si compatible avec prepa 100km le faire allure compétition pour ramener des points au club. Allure ressemble au cross avec enormement de changement de rythme</t>
  </si>
  <si>
    <t>ASC</t>
  </si>
  <si>
    <t>Bilan</t>
  </si>
  <si>
    <t>S9</t>
  </si>
  <si>
    <t>2*10' (30"/30") calibré         rec: 1'30"</t>
  </si>
  <si>
    <t>59mn30 dont 2x10'(30-30 calibré =134m sur piste)</t>
  </si>
  <si>
    <t>1h15 allure100km</t>
  </si>
  <si>
    <t>1h12 allure 100km forêt du manet</t>
  </si>
  <si>
    <t>1h30 dont 35' allure 2</t>
  </si>
  <si>
    <t>1h33' dont (6700m en 34'22'' allure 2) voir onglet  séance Allure 2</t>
  </si>
  <si>
    <t>2*20' EMA rec: 2'</t>
  </si>
  <si>
    <t>1h34 dont EMA 4x1240 rec2– 2 x1240 rec50''- 1x1240 voir onglet  EMA samed</t>
  </si>
  <si>
    <t>2h15 allure 100km</t>
  </si>
  <si>
    <t>2h46 allure vs100 – super temps pour courir</t>
  </si>
  <si>
    <t>1h35 dont 40' allure 2</t>
  </si>
  <si>
    <t>1h38 dont 7940m en 40'21''allure 2</t>
  </si>
  <si>
    <t>1h16 allure vs 100</t>
  </si>
  <si>
    <t>30mn allure vs100</t>
  </si>
  <si>
    <t>6h de la Gorgue</t>
  </si>
  <si>
    <t>SUPER !!!! marathon en 4h15 et 47km prévu en moins de 5heures</t>
  </si>
  <si>
    <t>6 heures de la Gorgue-allure 100. Objectif : réglage pour le 100. approcher 40 km en 4 heures, 55 en 6heures</t>
  </si>
  <si>
    <t xml:space="preserve">S11 </t>
  </si>
  <si>
    <t>58mn allure VS100</t>
  </si>
  <si>
    <t>3*6' (30"/30") calibré rec 1'30"</t>
  </si>
  <si>
    <t>51mn dont 3x6(30/30 calibré =134m)</t>
  </si>
  <si>
    <t>59mn vs100</t>
  </si>
  <si>
    <t>1h45 allure 100km</t>
  </si>
  <si>
    <t>1h52 vs100 sur parcours vallonné</t>
  </si>
  <si>
    <t>1h15 allure1</t>
  </si>
  <si>
    <t>1h06 vs100</t>
  </si>
  <si>
    <t>1h40 dont 40' allure 2</t>
  </si>
  <si>
    <t>1h37 dont 7940m en 40'37''allure 2</t>
  </si>
  <si>
    <t>1h30 allure 100km</t>
  </si>
  <si>
    <t>1h35 allure vs100</t>
  </si>
  <si>
    <t>2*25' EMA rec: 2'</t>
  </si>
  <si>
    <t>1h20 dont EMA 25' rec2 – séance écourtée</t>
  </si>
  <si>
    <t>2h30 allure 100km</t>
  </si>
  <si>
    <t>2h30 allure vs100 + suiveur</t>
  </si>
  <si>
    <t xml:space="preserve">18' (30"/30") calibré </t>
  </si>
  <si>
    <t>10km compétition</t>
  </si>
  <si>
    <t>S33</t>
  </si>
  <si>
    <t>S34</t>
  </si>
  <si>
    <t>1h30 dont 45' allure 2</t>
  </si>
  <si>
    <t>S35</t>
  </si>
  <si>
    <t>S36</t>
  </si>
  <si>
    <t>S37</t>
  </si>
  <si>
    <t>3*20' EMA rec: 2'</t>
  </si>
  <si>
    <t>S38</t>
  </si>
  <si>
    <t>S40</t>
  </si>
  <si>
    <t>S41</t>
  </si>
  <si>
    <t>S42</t>
  </si>
  <si>
    <t>3*15' allure marathon                       rec: 2'</t>
  </si>
  <si>
    <t>S43</t>
  </si>
  <si>
    <t>S44</t>
  </si>
  <si>
    <t>50' allure 100km</t>
  </si>
  <si>
    <t>Projet : semaine vacances dans le grand Sud-Ouest</t>
  </si>
  <si>
    <t>S45</t>
  </si>
  <si>
    <t>S16</t>
  </si>
  <si>
    <t>40' allure 100km</t>
  </si>
  <si>
    <t>S47</t>
  </si>
  <si>
    <t>S48</t>
  </si>
  <si>
    <t>30' allure 100km</t>
  </si>
  <si>
    <t>S49</t>
  </si>
  <si>
    <t>S50</t>
  </si>
  <si>
    <t>S51</t>
  </si>
  <si>
    <t>100km de Belvès</t>
  </si>
  <si>
    <t>S52</t>
  </si>
  <si>
    <t>St Gemme</t>
  </si>
  <si>
    <t>57 mn 3x5'</t>
  </si>
  <si>
    <t>2h14</t>
  </si>
  <si>
    <t>POIGNY  La FORET</t>
  </si>
  <si>
    <t>2h13</t>
  </si>
  <si>
    <t>CO</t>
  </si>
  <si>
    <t>S46</t>
  </si>
  <si>
    <t>51'30''</t>
  </si>
  <si>
    <t>1h17'  4 x 2000 m (8'20''-8'25''-8'33''-8'32) rec 3'</t>
  </si>
  <si>
    <t>Récup trop longue – bonne sensation</t>
  </si>
  <si>
    <t>1h02'</t>
  </si>
  <si>
    <t>Rand'O du Castor</t>
  </si>
  <si>
    <t>3h21' (Circuit A : 22 km Temps moyen Coureur : 3 h 30)</t>
  </si>
  <si>
    <t>CO Longue</t>
  </si>
  <si>
    <t>Super content de cette sortie – très régulier</t>
  </si>
  <si>
    <t>45'</t>
  </si>
  <si>
    <t>1h12' – 3x6 30-30 calibré</t>
  </si>
  <si>
    <t>1 H00 allure 1</t>
  </si>
  <si>
    <t>Contrainte travail et transport</t>
  </si>
  <si>
    <t>1h29 3x3000m 13'-13'14''-13'14'' rec 2'</t>
  </si>
  <si>
    <t>Moins de 2h00</t>
  </si>
  <si>
    <t>15'mn de velo- Echauffement + 1h45 en compagnie de forrrest (10km/h)</t>
  </si>
  <si>
    <t>50 mn allure1</t>
  </si>
  <si>
    <t>EMA ? VMA ?</t>
  </si>
  <si>
    <t>2 à 3 heures avec Forrest
 allure sa vs24
 (créneau prévu 1h à 4h du matin maxi)</t>
  </si>
  <si>
    <t>plus de 3h30 la nuit et plus d'une heure vers midi</t>
  </si>
  <si>
    <t>1 H00 allure Raid28</t>
  </si>
  <si>
    <t>51 mn</t>
  </si>
  <si>
    <t>VMA  30-30 3x7'  ?</t>
  </si>
  <si>
    <t>1h15 dont  15 x 100 m en côte - 100 m de rec soit environ 25''-45''</t>
  </si>
  <si>
    <t xml:space="preserve">rien </t>
  </si>
  <si>
    <t>soirée presentation Raid28</t>
  </si>
  <si>
    <t>EMA  3x 3000m ??</t>
  </si>
  <si>
    <t>3 x 3000 m - 13'21'' - 13'24'' - 14'</t>
  </si>
  <si>
    <t>2H00 allure Raid28
(sortie nature avec paquetage)</t>
  </si>
  <si>
    <t>2h20 allure raid28  - environ 20km</t>
  </si>
  <si>
    <t>Allure raid28 + lecture carte</t>
  </si>
  <si>
    <t>1h08 Allure raid28 avec lecture carte</t>
  </si>
  <si>
    <t>57mn dont 12 x 150 m en côte (rec=150m) (41'-1'1''/ 42''-1'3''/43''-1'6''/43''-1'17''/43''-1'13''/43''-1'7''/42''-1'8''/40''-1'10''/40''-1'9''/39''-1-9''/40"-1'9''/42''-1'15'')</t>
  </si>
  <si>
    <t>Rien : Fatigue du déménagement de la veille</t>
  </si>
  <si>
    <t>17 à 20'-13 à 15'-8 à 10'</t>
  </si>
  <si>
    <r>
      <t xml:space="preserve">1h30 dont 
</t>
    </r>
    <r>
      <rPr>
        <sz val="12"/>
        <rFont val="Times New Roman"/>
        <family val="1"/>
      </rPr>
      <t>4220 m en 19’14 (04:29-04:33-04:37-04:36)
2980 m en 13’58’’ (04:36-04:39-04:45)
 2480 m en 11’52 (05:50-06:02)</t>
    </r>
  </si>
  <si>
    <t>Sortie allure raid28</t>
  </si>
  <si>
    <t>1h00 allure raid28</t>
  </si>
  <si>
    <t>1h17mn dont 10 x 150 m en côte (rec=150m) (34'-1'0''/ 36''-1'7''/40''-1'7''/41''-1'9''/43''-1'10''/43''-1'10''/39''-1'10''/38''-1'14''/40''-1'14''/40''-1-18'') - 5 x 100 m en côte (27'-49''/ 28''-51''/30''-52''/26''-52/27")</t>
  </si>
  <si>
    <t>Allure raid28 + lecture carte + sortie de nuit</t>
  </si>
  <si>
    <t>1h10 de nuit allure raid28</t>
  </si>
  <si>
    <r>
      <t xml:space="preserve"> </t>
    </r>
    <r>
      <rPr>
        <sz val="8"/>
        <rFont val="Arial"/>
        <family val="0"/>
      </rPr>
      <t>EMA : 1h30 dont 
4220 m en 19'01 (allures 04:30-04:32-04:27-04:32)
 2980 m en 13'32'' (allures 04:24-04:31-04:36) 
 2480 m en 11'15 (allures 04:30-04:34)</t>
    </r>
  </si>
  <si>
    <t>41 mn allure fin de raid28 :-)</t>
  </si>
  <si>
    <t>1h30 allure raid28</t>
  </si>
  <si>
    <t>43mn allure raid28</t>
  </si>
  <si>
    <t>10x200m ou 3x7' (30"/30" calibré)</t>
  </si>
  <si>
    <t>1h02 dont 10x200m en côte – 56''-1'23''/56''-1'22''/54''-1'25''/56''-1'28''/57''-1'27''/57''-1'27/1'-1'23''/1'-1'22''/56''-1'28''/55''-1'25''</t>
  </si>
  <si>
    <t>Prévoir un footing si possible</t>
  </si>
  <si>
    <t>1h25 allure raid28 – lampe+carte</t>
  </si>
  <si>
    <r>
      <t xml:space="preserve"> </t>
    </r>
    <r>
      <rPr>
        <sz val="8"/>
        <rFont val="Arial"/>
        <family val="0"/>
      </rPr>
      <t xml:space="preserve">EMA : 1h22 dont 
4220 m en 19'10 (allures 04:29-04:33-04:33-04:36)
 </t>
    </r>
    <r>
      <rPr>
        <sz val="8"/>
        <color indexed="8"/>
        <rFont val="Arial"/>
        <family val="0"/>
      </rPr>
      <t>4220</t>
    </r>
    <r>
      <rPr>
        <sz val="8"/>
        <rFont val="Arial"/>
        <family val="0"/>
      </rPr>
      <t xml:space="preserve"> m en 19'47'' (allures 0:428- 04:39-04:45-04:45) </t>
    </r>
  </si>
  <si>
    <t>2h15 allure raid28 en equipe</t>
  </si>
  <si>
    <t>Sortie raid28 ou 10km tranquille chez l''Electron</t>
  </si>
  <si>
    <t>Moyenne</t>
  </si>
  <si>
    <t>Objectif</t>
  </si>
  <si>
    <t>Théorique</t>
  </si>
  <si>
    <t>500m</t>
  </si>
  <si>
    <t>1000m</t>
  </si>
  <si>
    <t>1240m</t>
  </si>
  <si>
    <t>Allure VS100</t>
  </si>
  <si>
    <t>Allure 1</t>
  </si>
  <si>
    <t>05:48.5</t>
  </si>
  <si>
    <t>02:54.77</t>
  </si>
  <si>
    <t>05:49.55</t>
  </si>
  <si>
    <t>07:13.44</t>
  </si>
  <si>
    <t>Allure 2</t>
  </si>
  <si>
    <t>05:13.59</t>
  </si>
  <si>
    <t>02:36.81</t>
  </si>
  <si>
    <t>05:13.62</t>
  </si>
  <si>
    <t>06:28.88</t>
  </si>
  <si>
    <t>Allure 3</t>
  </si>
  <si>
    <t>04:54.12</t>
  </si>
  <si>
    <t xml:space="preserve">EMA </t>
  </si>
  <si>
    <t>04:34.81</t>
  </si>
  <si>
    <t xml:space="preserve">Dist 30-30 </t>
  </si>
  <si>
    <t xml:space="preserve">Recup </t>
  </si>
  <si>
    <t>07:50.59</t>
  </si>
  <si>
    <t>Théorie</t>
  </si>
  <si>
    <t>%VMA</t>
  </si>
  <si>
    <t>Durée</t>
  </si>
  <si>
    <t>Vitesse</t>
  </si>
  <si>
    <t>Ecart</t>
  </si>
  <si>
    <t>km/h</t>
  </si>
  <si>
    <t>au km</t>
  </si>
  <si>
    <t>Séance du 25 février 2006</t>
  </si>
  <si>
    <t>x</t>
  </si>
  <si>
    <t>Série Réalisée</t>
  </si>
  <si>
    <t>Série Theorie</t>
  </si>
  <si>
    <t>Séance du 4 Mars 2006</t>
  </si>
  <si>
    <t>Stotaux</t>
  </si>
  <si>
    <t xml:space="preserve"> </t>
  </si>
  <si>
    <t>Séance du 25 Mars 2006</t>
  </si>
  <si>
    <t>Séance du 2 mars 2006</t>
  </si>
  <si>
    <t>Séance du7 mars 2006</t>
  </si>
  <si>
    <t>Séance du 22 mars 2006</t>
  </si>
  <si>
    <t>JANVIER</t>
  </si>
  <si>
    <t>FEVRIER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</si>
  <si>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</si>
  <si>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</si>
  <si>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</si>
  <si>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</si>
  <si>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</si>
  <si>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</si>
  <si>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</si>
  <si>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</si>
  <si>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</si>
  <si>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DECEMBRE</t>
  </si>
  <si>
    <t>Dimanche</t>
  </si>
  <si>
    <t>1</t>
  </si>
  <si>
    <t>Mercredi</t>
  </si>
  <si>
    <t>Samedi</t>
  </si>
  <si>
    <t>Lundi</t>
  </si>
  <si>
    <t>Jeudi</t>
  </si>
  <si>
    <t>Mardi</t>
  </si>
  <si>
    <t>Vendredi</t>
  </si>
  <si>
    <t>2</t>
  </si>
  <si>
    <t>Raid Bombis</t>
  </si>
  <si>
    <t>3</t>
  </si>
  <si>
    <t>Boucles de St Gemme</t>
  </si>
  <si>
    <t>4</t>
  </si>
  <si>
    <t>5</t>
  </si>
  <si>
    <t>6</t>
  </si>
  <si>
    <t>7</t>
  </si>
  <si>
    <t>CO challenge St quentin</t>
  </si>
  <si>
    <t>8</t>
  </si>
  <si>
    <t>9</t>
  </si>
  <si>
    <t>10</t>
  </si>
  <si>
    <t>11</t>
  </si>
  <si>
    <t>12</t>
  </si>
  <si>
    <t>6 heures de La Gorgue</t>
  </si>
  <si>
    <t>13</t>
  </si>
  <si>
    <t>Raid28</t>
  </si>
  <si>
    <t>14</t>
  </si>
  <si>
    <t>15</t>
  </si>
  <si>
    <t>16</t>
  </si>
  <si>
    <t>17</t>
  </si>
  <si>
    <t>18</t>
  </si>
  <si>
    <t>19</t>
  </si>
  <si>
    <t>Semi de Bullion</t>
  </si>
  <si>
    <t>20</t>
  </si>
  <si>
    <t>21</t>
  </si>
  <si>
    <t>Transbaie</t>
  </si>
  <si>
    <t>22</t>
  </si>
  <si>
    <t>100 km du périgord</t>
  </si>
  <si>
    <t>23</t>
  </si>
  <si>
    <t>24</t>
  </si>
  <si>
    <t>25</t>
  </si>
  <si>
    <t>26</t>
  </si>
  <si>
    <t>CO régionale LIFCO</t>
  </si>
  <si>
    <t>27</t>
  </si>
  <si>
    <t>28</t>
  </si>
  <si>
    <t>29</t>
  </si>
  <si>
    <t>30</t>
  </si>
  <si>
    <t>31</t>
  </si>
  <si>
    <t>Séance du 30 mars 2006</t>
  </si>
  <si>
    <t>56mn dont 18' 30/30 calibré=134</t>
  </si>
  <si>
    <t>1h17 vs100</t>
  </si>
  <si>
    <t>1h33 dont 6200m en 31 mn allure 2</t>
  </si>
  <si>
    <t>10 km de Guyancourt
Objectif allure EMA (13km/h)</t>
  </si>
  <si>
    <t>ASCIS TRABUCCO</t>
  </si>
  <si>
    <t>1H6 allure vs100 - sortie en forêt</t>
  </si>
  <si>
    <t>1h 2 allure vs100</t>
  </si>
  <si>
    <t>Semi de Bullion du 19 février</t>
  </si>
  <si>
    <t>6 heures de la gorgue  du 12 mars</t>
  </si>
  <si>
    <t>La Guyancourse (10km) du 2 Avril</t>
  </si>
  <si>
    <t>10 km sous la pluie :-) 45mn37</t>
  </si>
  <si>
    <t>1h04 allure vs100</t>
  </si>
  <si>
    <t>1h45 dont 9180m en 45 mn allure 2</t>
  </si>
  <si>
    <t>1h vs100</t>
  </si>
  <si>
    <t>Repos forcé - trop de boulot</t>
  </si>
  <si>
    <t>Repos forcé - coup de froid</t>
  </si>
  <si>
    <t>1h40 allure vs100 dont 14' EMA - Jambes en coton - je suis malade</t>
  </si>
  <si>
    <t>Spectateur marathon de paris</t>
  </si>
  <si>
    <t>Etat fébrile coup  de froid</t>
  </si>
  <si>
    <t>1h07 allure1 11,3km +219 / -223</t>
  </si>
  <si>
    <t>Données
GPS</t>
  </si>
  <si>
    <t>49mn allure1 7,45 km +180 / -165</t>
  </si>
  <si>
    <t>47 mn VTT 12km +47 / -55</t>
  </si>
  <si>
    <t>VTT</t>
  </si>
  <si>
    <t>46 mn allure VS100</t>
  </si>
  <si>
    <t>1h14 dont 3 x 15' allure marathon () - selon forerunner 205</t>
  </si>
  <si>
    <t xml:space="preserve">27 mn allure VS100 </t>
  </si>
  <si>
    <t xml:space="preserve">29 mn allure VS100 </t>
  </si>
  <si>
    <t>50 km de Belves</t>
  </si>
  <si>
    <t>Allure Trail +263/-278   (allure 9,6km/h)</t>
  </si>
  <si>
    <t>Allure Trail +305/-298 (allure 8,8km/h)</t>
  </si>
  <si>
    <t>Allure trail +122/-120 (allure 11km/h)</t>
  </si>
  <si>
    <t>S23</t>
  </si>
  <si>
    <t>S29</t>
  </si>
  <si>
    <t>S30</t>
  </si>
  <si>
    <t>S31</t>
  </si>
  <si>
    <t>S32</t>
  </si>
  <si>
    <t>S39</t>
  </si>
  <si>
    <t>Competition CO</t>
  </si>
  <si>
    <t xml:space="preserve">Transbaie environ 15 km dans le sable, l'eau et la boue </t>
  </si>
  <si>
    <r>
      <t xml:space="preserve">Entraînement Course au score aux </t>
    </r>
    <r>
      <rPr>
        <i/>
        <sz val="8"/>
        <rFont val="Verdana"/>
        <family val="2"/>
      </rPr>
      <t>Vaux de Cernay</t>
    </r>
  </si>
  <si>
    <t>En préparation Raid28</t>
  </si>
  <si>
    <t xml:space="preserve">Raid Bombis (CO) </t>
  </si>
  <si>
    <t>Sparnatrail 50 km + 1200</t>
  </si>
  <si>
    <t>Trail de nuit Auffargis (17 km) + 750</t>
  </si>
  <si>
    <t>O'castor (surement en bénévole)</t>
  </si>
  <si>
    <t>Trail Chevreuse 50 km</t>
  </si>
  <si>
    <t>Trail Printemps 50 km</t>
  </si>
  <si>
    <t>Trail des cerfs 50 km</t>
  </si>
  <si>
    <t>Trail Sully 50 km</t>
  </si>
  <si>
    <t>Trail du gatinay 50 km</t>
  </si>
  <si>
    <t>Trail des moulins 50 km</t>
  </si>
  <si>
    <t>6 h off Marmotte</t>
  </si>
  <si>
    <t>L'Origole
Raid cols verts</t>
  </si>
  <si>
    <t>L'Euskal Endurance
Marathon Millau + suiveur Vélo
6 heures Auxerre</t>
  </si>
  <si>
    <t>Raid27</t>
  </si>
  <si>
    <t>repos ou allure 1 cool</t>
  </si>
  <si>
    <t>VMA courte si bien récupéré</t>
  </si>
  <si>
    <t>VMAL : 10*400m</t>
  </si>
  <si>
    <t>EMA : 4*2000m à 13 km/h</t>
  </si>
  <si>
    <t>SL</t>
  </si>
  <si>
    <t>55mn VMA
6x150m-rec30''(30''-31''-33''-33''-33''-35'')
5x150m-rec30''(33''-34''-35''-35''-38'')
5x150(33''-34''-34''-36''-36'')-rec30''
1mn entre chaque série</t>
  </si>
  <si>
    <t>Trail des cerfs 35 km +576/-561</t>
  </si>
  <si>
    <t>16,5km allure 6'17'' - 10,3 km allure 8'17 - 12,5km 8'00''
parti sans repere et un peu vite</t>
  </si>
  <si>
    <t>40mn VMA en côte (+82/-66)</t>
  </si>
  <si>
    <t>58mn allure1 (+89/-116)</t>
  </si>
  <si>
    <t>Pas de performance mais bq de joie de courir dans un tel environnement</t>
  </si>
  <si>
    <t>44mn Allure 1 (trail +116/-67)</t>
  </si>
  <si>
    <t>1h17 VMAL (8x500m-rec1')
(2'01''-2'05''-2'04''-2'09''-2'05''-2'09''-2'04''-2'13'')</t>
  </si>
  <si>
    <t>55mn allure 1 (trail) +213/-193</t>
  </si>
  <si>
    <t>1h30 allure 1 (trail +178/-158)</t>
  </si>
  <si>
    <t>Boucles de St Gemme - 3km + 9km (EMA)</t>
  </si>
  <si>
    <t>1h15 EMA (2200m 10'12-2000m  9'33 - 1000m 4'40)</t>
  </si>
  <si>
    <r>
      <t>VMA courte</t>
    </r>
    <r>
      <rPr>
        <b/>
        <sz val="8"/>
        <color indexed="10"/>
        <rFont val="Arial"/>
        <family val="2"/>
      </rPr>
      <t xml:space="preserve"> 3x6x150m</t>
    </r>
  </si>
  <si>
    <r>
      <t xml:space="preserve">VMA Longue </t>
    </r>
    <r>
      <rPr>
        <b/>
        <sz val="8"/>
        <color indexed="10"/>
        <rFont val="Arial"/>
        <family val="2"/>
      </rPr>
      <t>5x500 + 5x400m</t>
    </r>
  </si>
  <si>
    <r>
      <t xml:space="preserve">????  </t>
    </r>
    <r>
      <rPr>
        <b/>
        <sz val="8"/>
        <color indexed="10"/>
        <rFont val="Arial"/>
        <family val="2"/>
      </rPr>
      <t xml:space="preserve">Décrassage !!! </t>
    </r>
  </si>
  <si>
    <t>VMA 8x150m+ 1'mn+ 10x150m
32/32/32/32/31/33/32/32 rec30'
31/32/32/32/32/33/33/32/30/31 rec30''</t>
  </si>
  <si>
    <t>58mn allure1</t>
  </si>
  <si>
    <t>44mn Allure 1</t>
  </si>
  <si>
    <t>MIZU 2</t>
  </si>
  <si>
    <t>3km en 17' + 9,8km en 48'41''
(3k:14'05/ 4k:18'52' /5k:23'36' /6k:29'08' /8k:39'13 /9k:44'11)</t>
  </si>
  <si>
    <t>VMA L (3x500 m 2' -2'04-2'06) arret douleur au mollet</t>
  </si>
  <si>
    <r>
      <t>VMA courte</t>
    </r>
    <r>
      <rPr>
        <b/>
        <sz val="8"/>
        <color indexed="10"/>
        <rFont val="Arial"/>
        <family val="2"/>
      </rPr>
      <t xml:space="preserve"> 2x9x150m</t>
    </r>
  </si>
  <si>
    <r>
      <t>VMA Longue 10</t>
    </r>
    <r>
      <rPr>
        <b/>
        <sz val="8"/>
        <color indexed="10"/>
        <rFont val="Arial"/>
        <family val="2"/>
      </rPr>
      <t>x500m</t>
    </r>
  </si>
  <si>
    <r>
      <t>VMA courte</t>
    </r>
    <r>
      <rPr>
        <b/>
        <sz val="8"/>
        <color indexed="10"/>
        <rFont val="Arial"/>
        <family val="2"/>
      </rPr>
      <t xml:space="preserve"> 2x7x200m</t>
    </r>
  </si>
  <si>
    <r>
      <t xml:space="preserve">VMA Longue </t>
    </r>
    <r>
      <rPr>
        <b/>
        <sz val="8"/>
        <color indexed="10"/>
        <rFont val="Arial"/>
        <family val="2"/>
      </rPr>
      <t>10x500m</t>
    </r>
  </si>
  <si>
    <t>EMA : 3x 12-14' à 13 km/h</t>
  </si>
  <si>
    <t>EMA : 3x 14-16' à 13 km/h</t>
  </si>
  <si>
    <t>1h20 dont EMA 
2480m en 11'13 - rec 1' -
2480m  en 11'15'' - rec 1' - 
1000 m en 4'35 (fin de la séance)</t>
  </si>
  <si>
    <t>1h00 dont 21mn de VMA longue
5x400 m (1'36'/1'35/1'37/1'34/1'39) rec 1'
200 m (50'') 
2x400 m (1'36/1'36) rec 1'</t>
  </si>
  <si>
    <t>59mn dont VMA courte 
10x150m(31/31,4/32,6/32,9/32/31,8/32,5/32,6/32,3/33,5) moy32,3-rec 30'
5x150m(32,5/32,4/32,7/33,7/33,8) moy 32,8-rec 30'
5x150m(31,9/32,7/33/32,3/34) moy 33-rec 30'</t>
  </si>
  <si>
    <t>1h08 allure 1 (+132/-134)</t>
  </si>
  <si>
    <t xml:space="preserve"> 1h11 allure 1 en compétition CO (parcours A) (9,7km +121/-109)</t>
  </si>
  <si>
    <t>1h12 allure 1 en compétition CO (1 grosse boulette en Orientation) (+89/-67)</t>
  </si>
  <si>
    <t>54mn allure 1 (9,7km) (+48/-52)</t>
  </si>
  <si>
    <t>1h00 dont 25mn de VMA longue
10x400 m (1:40/1:38/1:35/1:34/1:36/1:35/1:36/1:36/1:37/1:35)/(moy:1:36)/ rec 1'</t>
  </si>
  <si>
    <t>44 mn (9,7 km) dont VMA courte (séance écourtée trop chaud)
6x200m-rec 35'(41/43,2/45,4/44,9/46,4) moy44,2</t>
  </si>
  <si>
    <t>VTT (matin + soir) 9,5 + 18,2 km</t>
  </si>
  <si>
    <t>1h09 dont 2500 m EMA (11'14'') trop chaud pour continuer</t>
  </si>
  <si>
    <t>56 mn (9,7 km) dont 28mn VMA longue
5x500 m (1:59/1:58/1:58/1:57/2:00)/(moy:1:58)/ rec 1'
5x400 m (1:38/1:36/1:38/1:37/1:35)/(moy:1:36)/ rec 1'</t>
  </si>
  <si>
    <t>Repos forcé :-(</t>
  </si>
  <si>
    <t xml:space="preserve">Piscine - Balnéo </t>
  </si>
  <si>
    <t>45 mn dont quelques series de 100m sur piste</t>
  </si>
  <si>
    <t>1h16 allure 1 compétition CO (parcours A) (8km +86/-83)</t>
  </si>
  <si>
    <t>40 mn dont quelques series de 100m sur piste</t>
  </si>
  <si>
    <t>1 heure allure 1- 9,8km +199/-197</t>
  </si>
  <si>
    <t>56 mn Allure1 - 8,5km +149/-145</t>
  </si>
  <si>
    <t>1h15 dont 2x2500m rec2 EMA (11'29/11'31) moy 11'30</t>
  </si>
  <si>
    <t>100 km Millau suiveur</t>
  </si>
  <si>
    <t>1H 00 VTT  trajet travail-domilcile</t>
  </si>
  <si>
    <t>1H15 VTT</t>
  </si>
  <si>
    <t>1H 17 VTT  trajet travail-domilcile</t>
  </si>
  <si>
    <t xml:space="preserve">45mn allure 1 </t>
  </si>
  <si>
    <t xml:space="preserve">18km +493/-591 allure raid28 </t>
  </si>
  <si>
    <t>53 mn allure 1 trail +109/-127</t>
  </si>
  <si>
    <t>57 mn allure 1 trail +125/-143</t>
  </si>
  <si>
    <t>matin 1h31 allure1 15km +220/-220 + soir 1h04 VTT même circuit</t>
  </si>
  <si>
    <t xml:space="preserve">environ 18km même dénivelé allure raid28 </t>
  </si>
  <si>
    <t>1h20 VTT pour 20 km (+92/-92) avec mon fils Maxime.</t>
  </si>
  <si>
    <t>Randonnee VTT des Renards de Montigny</t>
  </si>
  <si>
    <t>VTT route</t>
  </si>
  <si>
    <t>Raid des familles</t>
  </si>
  <si>
    <t>120 km Millau VTT</t>
  </si>
  <si>
    <t>50 mn Allure 1 trail</t>
  </si>
  <si>
    <t>1h14 Allure 1 trail</t>
  </si>
  <si>
    <t>59 mn Test VMA resulat = 14,3</t>
  </si>
  <si>
    <t>Allure 1 trail</t>
  </si>
  <si>
    <t>Allure 1  +/-250m</t>
  </si>
  <si>
    <t>Recherche Allure vsTrail +/-300m</t>
  </si>
  <si>
    <t>O'castor (bénévole)</t>
  </si>
  <si>
    <t>2h00 avec Max</t>
  </si>
  <si>
    <t>21 km Rando VTT des 2 forêts avec Maxime</t>
  </si>
  <si>
    <t>Noct'orientation  35à50km(court) en equipe type Raid28</t>
  </si>
  <si>
    <t>20x150m</t>
  </si>
  <si>
    <t>1h Allure 1</t>
  </si>
  <si>
    <t>10x400m ou EMA</t>
  </si>
  <si>
    <t>2h SL VSTrail</t>
  </si>
  <si>
    <t>VMA 14x200m</t>
  </si>
  <si>
    <t>45 mn allure 1</t>
  </si>
  <si>
    <t>50 mn allure 1</t>
  </si>
  <si>
    <t>2h30  bonne sensation sauf dans lesmontées à fort pourcentage , je suis tres loin des 1h43 d'y a 2 ans</t>
  </si>
  <si>
    <t>1H O6 allure 1 foret manet</t>
  </si>
  <si>
    <t>45mn Allure1 de nuit + frontale (+/-120m) 7km</t>
  </si>
  <si>
    <t>Allure1</t>
  </si>
  <si>
    <t>VMA 24x125 m</t>
  </si>
  <si>
    <t>1h00 dont 25mn VMA 10x400m (moy 1'34''50) rec 1'</t>
  </si>
  <si>
    <t>1h00 dont 21mn VMA 20x150 m (moy 32''3) rec 30''</t>
  </si>
  <si>
    <t xml:space="preserve">Allure Trail (+/- 465 m) </t>
  </si>
  <si>
    <t>1h00 dont 20mn VMA : 20x 150 m (moy 33,3) rec 1'</t>
  </si>
  <si>
    <t>VS trail sortie prevue environ 2h30</t>
  </si>
  <si>
    <t>58mn Allure vsTrail 8,5km (+/- 215m)</t>
  </si>
  <si>
    <t xml:space="preserve">2h03 VsTrail 16,3 +/-450 m (Cernay) </t>
  </si>
  <si>
    <t>45 mn allure 1 sur route tranquille et facile</t>
  </si>
  <si>
    <t>8x200m + 10x150m</t>
  </si>
  <si>
    <t>10x400m ou 5x500m + 5x400m ou 10x500m</t>
  </si>
  <si>
    <t>18x150m</t>
  </si>
  <si>
    <t>50'-1h Allure 1</t>
  </si>
  <si>
    <t>15x200m</t>
  </si>
  <si>
    <t>10x500m ou 5x600 + x5x500m</t>
  </si>
  <si>
    <t>1h13 dont 23mn VMA : 10x200m(moy 43''72)+10x150m (moy 32''7) rec=30''</t>
  </si>
  <si>
    <t>54 mn 9,7 km allure1 sur route (+/- 116m)</t>
  </si>
  <si>
    <t>1h10 dont 31mn VMA 400mx12 (moy 1'34''1) (rec moy1'3'')</t>
  </si>
  <si>
    <t>1h09 dont 27mn VMA 6x500m(moy 1'58,8) + 4x400 m (moy 1'37,8) rec=1'</t>
  </si>
  <si>
    <t xml:space="preserve">1h54 VsTrail 15,7 +/-469 m (Cernay) </t>
  </si>
  <si>
    <t>57mn Allure vsTrail 8,6km (+/- 230m)</t>
  </si>
  <si>
    <t>1h05 dont dont 20mn VMA 20x150m (moy 31''54)</t>
  </si>
  <si>
    <t>Origole ou sortie Raid28</t>
  </si>
  <si>
    <t>1h02 super tranquille 8,8 km +/- 110m</t>
  </si>
  <si>
    <t>Esprit Raid CO au score 1heure maxi
 Verrières le Buisson</t>
  </si>
  <si>
    <t>1h06 7,6 km +/- 150m Beaucoup de jardinage CO</t>
  </si>
  <si>
    <t>que la première boucle</t>
  </si>
  <si>
    <t>Esprit Raid CO au score 1heure30 maxi 
St Germain en Laye</t>
  </si>
  <si>
    <t>Meilleure gestion de course que la semaine derniere 1h26 10,6km +/-58m</t>
  </si>
  <si>
    <t>50mn dont 10mn VMA (8x200m) (moy 44''44)
mauvaises sensations - piste glissante-vent-séance galère-ça faisait longtemps grrrrr</t>
  </si>
  <si>
    <t>1h21 dont 34mn de VMA 
5x600m(moy 2'23''07 )(rec=1'10)+ 2'rec+5x500m (moy 2'02''18)( rec=1'5'')</t>
  </si>
  <si>
    <t>10x500m ou 5x600 + x5x500m ou 10x600m</t>
  </si>
  <si>
    <t>18x200m</t>
  </si>
  <si>
    <t>Test VMA5 + Esprit Raid CO au score 2heures maxi Meudon</t>
  </si>
  <si>
    <t>2h30 SL VSTrail</t>
  </si>
  <si>
    <t>30' VS Raid 28</t>
  </si>
  <si>
    <t>2h15 SL VS Raid 28</t>
  </si>
  <si>
    <t>2h SL SL VS Raid 28</t>
  </si>
  <si>
    <t>7x800m</t>
  </si>
  <si>
    <t>6x1000m</t>
  </si>
  <si>
    <t>Corrida d'ISSY les Moulineaux</t>
  </si>
  <si>
    <t>2x7x250m</t>
  </si>
  <si>
    <t>12x300m</t>
  </si>
  <si>
    <t>10x400m</t>
  </si>
  <si>
    <t>3x10' à 85% de la VMA</t>
  </si>
  <si>
    <t>3x12' à 85% de la VMA</t>
  </si>
  <si>
    <t>40' VS Raid 28</t>
  </si>
  <si>
    <t>50' VS Raid 28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</si>
</sst>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d&quot; - &quot;dd\ mmm"/>
    <numFmt numFmtId="166" formatCode="[h]:mm:ss.00"/>
    <numFmt numFmtId="167" formatCode="mm:ss.00"/>
    <numFmt numFmtId="168" formatCode="&quot;Vrai&quot;;&quot;Vrai&quot;;&quot;Faux&quot;"/>
    <numFmt numFmtId="169" formatCode="&quot;Actif&quot;;&quot;Actif&quot;;&quot;Inactif&quot;"/>
    <numFmt numFmtId="170" formatCode="mmm\-yyyy"/>
  </numFmts>
  <fonts count="19">
    <font>
      <sz val="10"/>
      <name val="Arial"/>
      <family val="0"/>
    </font>
    <font>
      <sz val="8"/>
      <name val="Arial"/>
      <family val="0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sz val="12"/>
      <name val="Times New Roman"/>
      <family val="1"/>
    </font>
    <font>
      <sz val="8"/>
      <color indexed="8"/>
      <name val="Tahoma"/>
      <family val="0"/>
    </font>
    <font>
      <sz val="8"/>
      <name val="Lucida Sans Unicode"/>
      <family val="0"/>
    </font>
    <font>
      <sz val="8"/>
      <color indexed="8"/>
      <name val="Arial"/>
      <family val="0"/>
    </font>
    <font>
      <sz val="7.7"/>
      <name val="Arial"/>
      <family val="5"/>
    </font>
    <font>
      <sz val="11.2"/>
      <name val="Arial"/>
      <family val="5"/>
    </font>
    <font>
      <sz val="9.2"/>
      <name val="Arial"/>
      <family val="5"/>
    </font>
    <font>
      <sz val="6.6"/>
      <name val="Arial"/>
      <family val="5"/>
    </font>
    <font>
      <sz val="12.4"/>
      <name val="Arial"/>
      <family val="5"/>
    </font>
    <font>
      <sz val="11"/>
      <name val="Arial"/>
      <family val="0"/>
    </font>
    <font>
      <sz val="9"/>
      <name val="Arial"/>
      <family val="2"/>
    </font>
    <font>
      <i/>
      <sz val="8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Alignment="1">
      <alignment/>
    </xf>
    <xf numFmtId="165" fontId="1" fillId="2" borderId="0" xfId="0" applyNumberFormat="1" applyFont="1" applyFill="1" applyBorder="1" applyAlignment="1">
      <alignment horizontal="center" vertical="center" textRotation="90"/>
    </xf>
    <xf numFmtId="165" fontId="1" fillId="0" borderId="0" xfId="0" applyNumberFormat="1" applyFont="1" applyFill="1" applyBorder="1" applyAlignment="1">
      <alignment horizontal="center" vertical="center" textRotation="90"/>
    </xf>
    <xf numFmtId="165" fontId="1" fillId="2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2" fillId="3" borderId="0" xfId="0" applyNumberFormat="1" applyFont="1" applyFill="1" applyAlignment="1">
      <alignment horizontal="center" wrapText="1"/>
    </xf>
    <xf numFmtId="165" fontId="1" fillId="0" borderId="0" xfId="0" applyNumberFormat="1" applyFont="1" applyAlignment="1">
      <alignment wrapText="1"/>
    </xf>
    <xf numFmtId="165" fontId="1" fillId="0" borderId="0" xfId="0" applyNumberFormat="1" applyFont="1" applyFill="1" applyAlignment="1">
      <alignment wrapText="1"/>
    </xf>
    <xf numFmtId="164" fontId="1" fillId="0" borderId="0" xfId="0" applyNumberFormat="1" applyFont="1" applyFill="1" applyAlignment="1">
      <alignment wrapText="1"/>
    </xf>
    <xf numFmtId="21" fontId="0" fillId="0" borderId="0" xfId="0" applyNumberFormat="1" applyAlignment="1">
      <alignment/>
    </xf>
    <xf numFmtId="0" fontId="1" fillId="4" borderId="0" xfId="0" applyFont="1" applyFill="1" applyAlignment="1">
      <alignment/>
    </xf>
    <xf numFmtId="0" fontId="1" fillId="5" borderId="0" xfId="0" applyFont="1" applyFill="1" applyAlignment="1">
      <alignment/>
    </xf>
    <xf numFmtId="165" fontId="2" fillId="3" borderId="0" xfId="0" applyNumberFormat="1" applyFont="1" applyFill="1" applyAlignment="1">
      <alignment horizontal="center"/>
    </xf>
    <xf numFmtId="165" fontId="2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6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4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7" borderId="0" xfId="0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Border="1" applyAlignment="1">
      <alignment/>
    </xf>
    <xf numFmtId="165" fontId="1" fillId="8" borderId="0" xfId="0" applyNumberFormat="1" applyFont="1" applyFill="1" applyAlignment="1">
      <alignment wrapText="1"/>
    </xf>
    <xf numFmtId="0" fontId="1" fillId="9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21" fontId="1" fillId="0" borderId="0" xfId="0" applyNumberFormat="1" applyFont="1" applyFill="1" applyAlignment="1">
      <alignment/>
    </xf>
    <xf numFmtId="0" fontId="1" fillId="10" borderId="0" xfId="0" applyFont="1" applyFill="1" applyAlignment="1">
      <alignment/>
    </xf>
    <xf numFmtId="0" fontId="1" fillId="0" borderId="0" xfId="0" applyFont="1" applyAlignment="1">
      <alignment horizontal="center" vertical="center" wrapText="1"/>
    </xf>
    <xf numFmtId="165" fontId="1" fillId="7" borderId="0" xfId="0" applyNumberFormat="1" applyFont="1" applyFill="1" applyAlignment="1">
      <alignment wrapText="1"/>
    </xf>
    <xf numFmtId="0" fontId="3" fillId="3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21" fontId="1" fillId="3" borderId="2" xfId="0" applyNumberFormat="1" applyFont="1" applyFill="1" applyBorder="1" applyAlignment="1">
      <alignment/>
    </xf>
    <xf numFmtId="164" fontId="3" fillId="3" borderId="2" xfId="0" applyNumberFormat="1" applyFont="1" applyFill="1" applyBorder="1" applyAlignment="1">
      <alignment/>
    </xf>
    <xf numFmtId="0" fontId="0" fillId="3" borderId="3" xfId="0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165" fontId="9" fillId="0" borderId="0" xfId="0" applyNumberFormat="1" applyFont="1" applyAlignment="1">
      <alignment wrapText="1"/>
    </xf>
    <xf numFmtId="164" fontId="9" fillId="0" borderId="0" xfId="0" applyNumberFormat="1" applyFont="1" applyFill="1" applyAlignment="1">
      <alignment wrapText="1"/>
    </xf>
    <xf numFmtId="0" fontId="1" fillId="0" borderId="0" xfId="0" applyNumberFormat="1" applyFont="1" applyAlignment="1">
      <alignment wrapText="1"/>
    </xf>
    <xf numFmtId="165" fontId="3" fillId="6" borderId="0" xfId="0" applyNumberFormat="1" applyFont="1" applyFill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166" fontId="0" fillId="11" borderId="0" xfId="0" applyNumberFormat="1" applyFill="1" applyAlignment="1">
      <alignment/>
    </xf>
    <xf numFmtId="166" fontId="0" fillId="12" borderId="0" xfId="0" applyNumberFormat="1" applyFill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16" fillId="2" borderId="0" xfId="0" applyFont="1" applyFill="1" applyAlignment="1">
      <alignment/>
    </xf>
    <xf numFmtId="0" fontId="16" fillId="2" borderId="0" xfId="0" applyNumberFormat="1" applyFont="1" applyFill="1" applyAlignment="1">
      <alignment/>
    </xf>
    <xf numFmtId="167" fontId="0" fillId="0" borderId="0" xfId="0" applyNumberFormat="1" applyAlignment="1">
      <alignment/>
    </xf>
    <xf numFmtId="166" fontId="17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right"/>
    </xf>
    <xf numFmtId="0" fontId="17" fillId="0" borderId="0" xfId="0" applyFont="1" applyAlignment="1">
      <alignment/>
    </xf>
    <xf numFmtId="2" fontId="17" fillId="0" borderId="0" xfId="0" applyNumberFormat="1" applyFont="1" applyAlignment="1">
      <alignment/>
    </xf>
    <xf numFmtId="21" fontId="17" fillId="0" borderId="0" xfId="0" applyNumberFormat="1" applyFont="1" applyAlignment="1">
      <alignment/>
    </xf>
    <xf numFmtId="2" fontId="17" fillId="0" borderId="4" xfId="0" applyNumberFormat="1" applyFont="1" applyBorder="1" applyAlignment="1">
      <alignment/>
    </xf>
    <xf numFmtId="2" fontId="17" fillId="0" borderId="5" xfId="0" applyNumberFormat="1" applyFont="1" applyBorder="1" applyAlignment="1">
      <alignment/>
    </xf>
    <xf numFmtId="166" fontId="17" fillId="0" borderId="5" xfId="0" applyNumberFormat="1" applyFont="1" applyBorder="1" applyAlignment="1">
      <alignment/>
    </xf>
    <xf numFmtId="0" fontId="17" fillId="0" borderId="6" xfId="0" applyFont="1" applyBorder="1" applyAlignment="1">
      <alignment/>
    </xf>
    <xf numFmtId="166" fontId="17" fillId="13" borderId="0" xfId="0" applyNumberFormat="1" applyFont="1" applyFill="1" applyAlignment="1">
      <alignment/>
    </xf>
    <xf numFmtId="166" fontId="17" fillId="11" borderId="0" xfId="0" applyNumberFormat="1" applyFont="1" applyFill="1" applyAlignment="1">
      <alignment/>
    </xf>
    <xf numFmtId="2" fontId="17" fillId="11" borderId="0" xfId="0" applyNumberFormat="1" applyFont="1" applyFill="1" applyAlignment="1">
      <alignment/>
    </xf>
    <xf numFmtId="0" fontId="17" fillId="0" borderId="0" xfId="0" applyNumberFormat="1" applyFont="1" applyAlignment="1">
      <alignment/>
    </xf>
    <xf numFmtId="0" fontId="17" fillId="0" borderId="7" xfId="0" applyFont="1" applyBorder="1" applyAlignment="1">
      <alignment/>
    </xf>
    <xf numFmtId="0" fontId="17" fillId="0" borderId="8" xfId="0" applyNumberFormat="1" applyFont="1" applyBorder="1" applyAlignment="1">
      <alignment/>
    </xf>
    <xf numFmtId="166" fontId="17" fillId="0" borderId="8" xfId="0" applyNumberFormat="1" applyFont="1" applyBorder="1" applyAlignment="1">
      <alignment/>
    </xf>
    <xf numFmtId="2" fontId="17" fillId="0" borderId="8" xfId="0" applyNumberFormat="1" applyFont="1" applyBorder="1" applyAlignment="1">
      <alignment/>
    </xf>
    <xf numFmtId="166" fontId="17" fillId="13" borderId="8" xfId="0" applyNumberFormat="1" applyFont="1" applyFill="1" applyBorder="1" applyAlignment="1">
      <alignment/>
    </xf>
    <xf numFmtId="166" fontId="17" fillId="11" borderId="8" xfId="0" applyNumberFormat="1" applyFont="1" applyFill="1" applyBorder="1" applyAlignment="1">
      <alignment/>
    </xf>
    <xf numFmtId="2" fontId="17" fillId="11" borderId="8" xfId="0" applyNumberFormat="1" applyFont="1" applyFill="1" applyBorder="1" applyAlignment="1">
      <alignment/>
    </xf>
    <xf numFmtId="166" fontId="17" fillId="11" borderId="9" xfId="0" applyNumberFormat="1" applyFont="1" applyFill="1" applyBorder="1" applyAlignment="1">
      <alignment/>
    </xf>
    <xf numFmtId="0" fontId="17" fillId="0" borderId="4" xfId="0" applyFont="1" applyBorder="1" applyAlignment="1">
      <alignment/>
    </xf>
    <xf numFmtId="166" fontId="17" fillId="0" borderId="0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2" fontId="17" fillId="0" borderId="0" xfId="0" applyNumberFormat="1" applyFont="1" applyBorder="1" applyAlignment="1">
      <alignment/>
    </xf>
    <xf numFmtId="166" fontId="17" fillId="13" borderId="0" xfId="0" applyNumberFormat="1" applyFont="1" applyFill="1" applyBorder="1" applyAlignment="1">
      <alignment/>
    </xf>
    <xf numFmtId="166" fontId="17" fillId="11" borderId="0" xfId="0" applyNumberFormat="1" applyFont="1" applyFill="1" applyBorder="1" applyAlignment="1">
      <alignment/>
    </xf>
    <xf numFmtId="2" fontId="17" fillId="11" borderId="0" xfId="0" applyNumberFormat="1" applyFont="1" applyFill="1" applyBorder="1" applyAlignment="1">
      <alignment/>
    </xf>
    <xf numFmtId="166" fontId="17" fillId="11" borderId="10" xfId="0" applyNumberFormat="1" applyFont="1" applyFill="1" applyBorder="1" applyAlignment="1">
      <alignment/>
    </xf>
    <xf numFmtId="0" fontId="17" fillId="0" borderId="5" xfId="0" applyFont="1" applyBorder="1" applyAlignment="1">
      <alignment/>
    </xf>
    <xf numFmtId="166" fontId="17" fillId="0" borderId="11" xfId="0" applyNumberFormat="1" applyFont="1" applyBorder="1" applyAlignment="1">
      <alignment/>
    </xf>
    <xf numFmtId="0" fontId="17" fillId="0" borderId="11" xfId="0" applyNumberFormat="1" applyFont="1" applyBorder="1" applyAlignment="1">
      <alignment/>
    </xf>
    <xf numFmtId="2" fontId="17" fillId="0" borderId="11" xfId="0" applyNumberFormat="1" applyFont="1" applyBorder="1" applyAlignment="1">
      <alignment/>
    </xf>
    <xf numFmtId="166" fontId="17" fillId="13" borderId="11" xfId="0" applyNumberFormat="1" applyFont="1" applyFill="1" applyBorder="1" applyAlignment="1">
      <alignment/>
    </xf>
    <xf numFmtId="166" fontId="17" fillId="11" borderId="11" xfId="0" applyNumberFormat="1" applyFont="1" applyFill="1" applyBorder="1" applyAlignment="1">
      <alignment/>
    </xf>
    <xf numFmtId="2" fontId="17" fillId="11" borderId="11" xfId="0" applyNumberFormat="1" applyFont="1" applyFill="1" applyBorder="1" applyAlignment="1">
      <alignment/>
    </xf>
    <xf numFmtId="166" fontId="17" fillId="11" borderId="6" xfId="0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167" fontId="17" fillId="0" borderId="0" xfId="0" applyNumberFormat="1" applyFont="1" applyAlignment="1">
      <alignment/>
    </xf>
    <xf numFmtId="0" fontId="17" fillId="0" borderId="12" xfId="0" applyFont="1" applyBorder="1" applyAlignment="1">
      <alignment/>
    </xf>
    <xf numFmtId="0" fontId="17" fillId="0" borderId="13" xfId="0" applyNumberFormat="1" applyFont="1" applyBorder="1" applyAlignment="1">
      <alignment/>
    </xf>
    <xf numFmtId="166" fontId="17" fillId="0" borderId="13" xfId="0" applyNumberFormat="1" applyFont="1" applyBorder="1" applyAlignment="1">
      <alignment/>
    </xf>
    <xf numFmtId="2" fontId="17" fillId="0" borderId="13" xfId="0" applyNumberFormat="1" applyFont="1" applyBorder="1" applyAlignment="1">
      <alignment/>
    </xf>
    <xf numFmtId="166" fontId="17" fillId="13" borderId="13" xfId="0" applyNumberFormat="1" applyFont="1" applyFill="1" applyBorder="1" applyAlignment="1">
      <alignment/>
    </xf>
    <xf numFmtId="166" fontId="17" fillId="11" borderId="13" xfId="0" applyNumberFormat="1" applyFont="1" applyFill="1" applyBorder="1" applyAlignment="1">
      <alignment/>
    </xf>
    <xf numFmtId="2" fontId="17" fillId="11" borderId="13" xfId="0" applyNumberFormat="1" applyFont="1" applyFill="1" applyBorder="1" applyAlignment="1">
      <alignment/>
    </xf>
    <xf numFmtId="166" fontId="17" fillId="11" borderId="14" xfId="0" applyNumberFormat="1" applyFont="1" applyFill="1" applyBorder="1" applyAlignment="1">
      <alignment/>
    </xf>
    <xf numFmtId="0" fontId="17" fillId="0" borderId="15" xfId="0" applyFont="1" applyBorder="1" applyAlignment="1">
      <alignment/>
    </xf>
    <xf numFmtId="166" fontId="17" fillId="11" borderId="16" xfId="0" applyNumberFormat="1" applyFont="1" applyFill="1" applyBorder="1" applyAlignment="1">
      <alignment/>
    </xf>
    <xf numFmtId="0" fontId="17" fillId="0" borderId="17" xfId="0" applyFont="1" applyBorder="1" applyAlignment="1">
      <alignment/>
    </xf>
    <xf numFmtId="166" fontId="17" fillId="0" borderId="18" xfId="0" applyNumberFormat="1" applyFont="1" applyBorder="1" applyAlignment="1">
      <alignment/>
    </xf>
    <xf numFmtId="0" fontId="17" fillId="0" borderId="18" xfId="0" applyNumberFormat="1" applyFont="1" applyBorder="1" applyAlignment="1">
      <alignment/>
    </xf>
    <xf numFmtId="2" fontId="17" fillId="0" borderId="18" xfId="0" applyNumberFormat="1" applyFont="1" applyBorder="1" applyAlignment="1">
      <alignment/>
    </xf>
    <xf numFmtId="166" fontId="17" fillId="13" borderId="18" xfId="0" applyNumberFormat="1" applyFont="1" applyFill="1" applyBorder="1" applyAlignment="1">
      <alignment/>
    </xf>
    <xf numFmtId="166" fontId="17" fillId="11" borderId="18" xfId="0" applyNumberFormat="1" applyFont="1" applyFill="1" applyBorder="1" applyAlignment="1">
      <alignment/>
    </xf>
    <xf numFmtId="2" fontId="17" fillId="11" borderId="18" xfId="0" applyNumberFormat="1" applyFont="1" applyFill="1" applyBorder="1" applyAlignment="1">
      <alignment/>
    </xf>
    <xf numFmtId="166" fontId="17" fillId="11" borderId="19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4" fontId="1" fillId="0" borderId="22" xfId="0" applyNumberFormat="1" applyFont="1" applyBorder="1" applyAlignment="1">
      <alignment horizontal="center"/>
    </xf>
    <xf numFmtId="14" fontId="1" fillId="0" borderId="23" xfId="0" applyNumberFormat="1" applyFont="1" applyBorder="1" applyAlignment="1">
      <alignment horizontal="center"/>
    </xf>
    <xf numFmtId="14" fontId="1" fillId="0" borderId="24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3" borderId="27" xfId="0" applyFont="1" applyFill="1" applyBorder="1" applyAlignment="1">
      <alignment/>
    </xf>
    <xf numFmtId="0" fontId="1" fillId="3" borderId="28" xfId="0" applyFont="1" applyFill="1" applyBorder="1" applyAlignment="1">
      <alignment/>
    </xf>
    <xf numFmtId="0" fontId="1" fillId="3" borderId="29" xfId="0" applyFont="1" applyFill="1" applyBorder="1" applyAlignment="1">
      <alignment/>
    </xf>
    <xf numFmtId="0" fontId="1" fillId="0" borderId="27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3" borderId="30" xfId="0" applyFont="1" applyFill="1" applyBorder="1" applyAlignment="1">
      <alignment/>
    </xf>
    <xf numFmtId="0" fontId="1" fillId="14" borderId="27" xfId="0" applyFont="1" applyFill="1" applyBorder="1" applyAlignment="1">
      <alignment/>
    </xf>
    <xf numFmtId="0" fontId="1" fillId="14" borderId="30" xfId="0" applyFont="1" applyFill="1" applyBorder="1" applyAlignment="1">
      <alignment/>
    </xf>
    <xf numFmtId="0" fontId="1" fillId="15" borderId="29" xfId="0" applyFont="1" applyFill="1" applyBorder="1" applyAlignment="1">
      <alignment/>
    </xf>
    <xf numFmtId="0" fontId="1" fillId="15" borderId="27" xfId="0" applyFont="1" applyFill="1" applyBorder="1" applyAlignment="1">
      <alignment/>
    </xf>
    <xf numFmtId="0" fontId="1" fillId="15" borderId="28" xfId="0" applyFont="1" applyFill="1" applyBorder="1" applyAlignment="1">
      <alignment/>
    </xf>
    <xf numFmtId="0" fontId="1" fillId="16" borderId="27" xfId="0" applyFont="1" applyFill="1" applyBorder="1" applyAlignment="1">
      <alignment/>
    </xf>
    <xf numFmtId="0" fontId="1" fillId="17" borderId="29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15" borderId="30" xfId="0" applyFont="1" applyFill="1" applyBorder="1" applyAlignment="1">
      <alignment/>
    </xf>
    <xf numFmtId="0" fontId="1" fillId="9" borderId="29" xfId="0" applyFont="1" applyFill="1" applyBorder="1" applyAlignment="1">
      <alignment/>
    </xf>
    <xf numFmtId="0" fontId="0" fillId="17" borderId="0" xfId="0" applyFill="1" applyAlignment="1">
      <alignment/>
    </xf>
    <xf numFmtId="0" fontId="1" fillId="16" borderId="30" xfId="0" applyFont="1" applyFill="1" applyBorder="1" applyAlignment="1">
      <alignment/>
    </xf>
    <xf numFmtId="0" fontId="10" fillId="17" borderId="31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/>
    </xf>
    <xf numFmtId="165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18" borderId="0" xfId="0" applyFont="1" applyFill="1" applyAlignment="1">
      <alignment/>
    </xf>
    <xf numFmtId="0" fontId="0" fillId="18" borderId="0" xfId="0" applyFont="1" applyFill="1" applyBorder="1" applyAlignment="1">
      <alignment horizontal="center" vertical="center" wrapText="1"/>
    </xf>
    <xf numFmtId="0" fontId="1" fillId="18" borderId="0" xfId="0" applyFont="1" applyFill="1" applyBorder="1" applyAlignment="1">
      <alignment/>
    </xf>
    <xf numFmtId="0" fontId="1" fillId="18" borderId="0" xfId="0" applyFont="1" applyFill="1" applyAlignment="1">
      <alignment horizontal="center"/>
    </xf>
    <xf numFmtId="0" fontId="0" fillId="18" borderId="0" xfId="0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21" fontId="1" fillId="0" borderId="0" xfId="0" applyNumberFormat="1" applyFont="1" applyAlignment="1">
      <alignment/>
    </xf>
    <xf numFmtId="0" fontId="1" fillId="19" borderId="0" xfId="0" applyFont="1" applyFill="1" applyAlignment="1">
      <alignment/>
    </xf>
    <xf numFmtId="0" fontId="1" fillId="20" borderId="0" xfId="0" applyFont="1" applyFill="1" applyAlignment="1">
      <alignment/>
    </xf>
    <xf numFmtId="0" fontId="10" fillId="20" borderId="3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21" borderId="0" xfId="0" applyFont="1" applyFill="1" applyBorder="1" applyAlignment="1">
      <alignment horizontal="center" vertical="center" wrapText="1"/>
    </xf>
    <xf numFmtId="0" fontId="1" fillId="22" borderId="0" xfId="0" applyFont="1" applyFill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1" fillId="23" borderId="0" xfId="0" applyFont="1" applyFill="1" applyBorder="1" applyAlignment="1">
      <alignment horizontal="center" vertical="center"/>
    </xf>
    <xf numFmtId="165" fontId="3" fillId="3" borderId="0" xfId="0" applyNumberFormat="1" applyFont="1" applyFill="1" applyBorder="1" applyAlignment="1">
      <alignment horizontal="center" vertical="center"/>
    </xf>
    <xf numFmtId="165" fontId="8" fillId="24" borderId="0" xfId="0" applyNumberFormat="1" applyFont="1" applyFill="1" applyBorder="1" applyAlignment="1">
      <alignment horizontal="center" vertical="center" textRotation="90"/>
    </xf>
    <xf numFmtId="0" fontId="0" fillId="0" borderId="0" xfId="0" applyFont="1" applyBorder="1" applyAlignment="1">
      <alignment horizontal="center"/>
    </xf>
    <xf numFmtId="0" fontId="5" fillId="25" borderId="0" xfId="0" applyFont="1" applyFill="1" applyAlignment="1">
      <alignment horizontal="center"/>
    </xf>
    <xf numFmtId="0" fontId="17" fillId="0" borderId="33" xfId="0" applyFont="1" applyBorder="1" applyAlignment="1">
      <alignment horizontal="center"/>
    </xf>
    <xf numFmtId="166" fontId="17" fillId="0" borderId="33" xfId="0" applyNumberFormat="1" applyFont="1" applyBorder="1" applyAlignment="1">
      <alignment horizontal="center"/>
    </xf>
    <xf numFmtId="0" fontId="17" fillId="3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E64C"/>
      <rgbColor rgb="0023FF23"/>
      <rgbColor rgb="00800080"/>
      <rgbColor rgb="00800000"/>
      <rgbColor rgb="00008080"/>
      <rgbColor rgb="000000FF"/>
      <rgbColor rgb="0000CCFF"/>
      <rgbColor rgb="00BFEFEF"/>
      <rgbColor rgb="00CCFFCC"/>
      <rgbColor rgb="00FFFF66"/>
      <rgbColor rgb="0099CCFF"/>
      <rgbColor rgb="00B4B4B4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7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7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COMPET!$C$5:$C$25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COMPET!$D$5:$D$25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40080438"/>
        <c:axId val="25179623"/>
      </c:lineChart>
      <c:catAx>
        <c:axId val="40080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79623"/>
        <c:crosses val="autoZero"/>
        <c:auto val="1"/>
        <c:lblOffset val="100"/>
        <c:noMultiLvlLbl val="0"/>
      </c:catAx>
      <c:valAx>
        <c:axId val="25179623"/>
        <c:scaling>
          <c:orientation val="minMax"/>
          <c:min val="0.0027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[h]:mm:ss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8043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2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COMPET!$C$34:$C$68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cat>
          <c:val>
            <c:numRef>
              <c:f>COMPET!$D$34:$D$68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25290016"/>
        <c:axId val="26283553"/>
      </c:lineChart>
      <c:catAx>
        <c:axId val="25290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83553"/>
        <c:crosses val="autoZero"/>
        <c:auto val="1"/>
        <c:lblOffset val="100"/>
        <c:noMultiLvlLbl val="0"/>
      </c:catAx>
      <c:valAx>
        <c:axId val="26283553"/>
        <c:scaling>
          <c:orientation val="minMax"/>
          <c:min val="0.005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[h]:mm:ss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9001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7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7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COMPET!$C$77:$C$85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COMPET!$D$77:$D$85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35225386"/>
        <c:axId val="48593019"/>
      </c:lineChart>
      <c:catAx>
        <c:axId val="35225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93019"/>
        <c:crosses val="autoZero"/>
        <c:auto val="1"/>
        <c:lblOffset val="100"/>
        <c:noMultiLvlLbl val="0"/>
      </c:catAx>
      <c:valAx>
        <c:axId val="48593019"/>
        <c:scaling>
          <c:orientation val="minMax"/>
          <c:min val="0.0027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[h]:mm:ss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2538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1</xdr:row>
      <xdr:rowOff>123825</xdr:rowOff>
    </xdr:from>
    <xdr:to>
      <xdr:col>23</xdr:col>
      <xdr:colOff>552450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5543550" y="285750"/>
        <a:ext cx="79533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333375</xdr:colOff>
      <xdr:row>28</xdr:row>
      <xdr:rowOff>0</xdr:rowOff>
    </xdr:from>
    <xdr:to>
      <xdr:col>28</xdr:col>
      <xdr:colOff>133350</xdr:colOff>
      <xdr:row>68</xdr:row>
      <xdr:rowOff>28575</xdr:rowOff>
    </xdr:to>
    <xdr:graphicFrame>
      <xdr:nvGraphicFramePr>
        <xdr:cNvPr id="2" name="Chart 3"/>
        <xdr:cNvGraphicFramePr/>
      </xdr:nvGraphicFramePr>
      <xdr:xfrm>
        <a:off x="5505450" y="4533900"/>
        <a:ext cx="11382375" cy="650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466725</xdr:colOff>
      <xdr:row>73</xdr:row>
      <xdr:rowOff>9525</xdr:rowOff>
    </xdr:from>
    <xdr:to>
      <xdr:col>23</xdr:col>
      <xdr:colOff>676275</xdr:colOff>
      <xdr:row>85</xdr:row>
      <xdr:rowOff>123825</xdr:rowOff>
    </xdr:to>
    <xdr:graphicFrame>
      <xdr:nvGraphicFramePr>
        <xdr:cNvPr id="3" name="Chart 4"/>
        <xdr:cNvGraphicFramePr/>
      </xdr:nvGraphicFramePr>
      <xdr:xfrm>
        <a:off x="5638800" y="11830050"/>
        <a:ext cx="7981950" cy="2057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8"/>
  <sheetViews>
    <sheetView tabSelected="1" workbookViewId="0" topLeftCell="A1">
      <pane xSplit="4" ySplit="1" topLeftCell="E366" activePane="bottomRight" state="frozen"/>
      <selection pane="topLeft" activeCell="A1" sqref="A1"/>
      <selection pane="topRight" activeCell="E1" sqref="E1"/>
      <selection pane="bottomLeft" activeCell="A76" sqref="A76"/>
      <selection pane="bottomRight" activeCell="E411" sqref="E411"/>
    </sheetView>
  </sheetViews>
  <sheetFormatPr defaultColWidth="11.421875" defaultRowHeight="12.75"/>
  <cols>
    <col min="1" max="1" width="7.8515625" style="1" customWidth="1"/>
    <col min="2" max="2" width="11.8515625" style="1" customWidth="1"/>
    <col min="3" max="3" width="3.57421875" style="1" customWidth="1"/>
    <col min="4" max="4" width="6.421875" style="1" customWidth="1"/>
    <col min="5" max="5" width="34.00390625" style="1" customWidth="1"/>
    <col min="6" max="6" width="58.8515625" style="1" customWidth="1"/>
    <col min="7" max="7" width="7.57421875" style="1" customWidth="1"/>
    <col min="8" max="8" width="7.00390625" style="2" bestFit="1" customWidth="1"/>
    <col min="9" max="9" width="7.140625" style="22" bestFit="1" customWidth="1"/>
    <col min="10" max="10" width="20.140625" style="1" customWidth="1"/>
    <col min="11" max="11" width="9.421875" style="1" customWidth="1"/>
    <col min="12" max="12" width="14.00390625" style="1" bestFit="1" customWidth="1"/>
    <col min="13" max="16384" width="11.7109375" style="1" customWidth="1"/>
  </cols>
  <sheetData>
    <row r="1" spans="1:12" ht="22.5">
      <c r="A1" s="1" t="s">
        <v>0</v>
      </c>
      <c r="B1" s="1" t="s">
        <v>1</v>
      </c>
      <c r="E1" s="1" t="s">
        <v>2</v>
      </c>
      <c r="F1" s="1" t="s">
        <v>3</v>
      </c>
      <c r="G1" s="1" t="s">
        <v>4</v>
      </c>
      <c r="H1" s="2" t="s">
        <v>5</v>
      </c>
      <c r="I1" s="154" t="s">
        <v>362</v>
      </c>
      <c r="J1" s="1" t="s">
        <v>6</v>
      </c>
      <c r="K1" s="1" t="s">
        <v>7</v>
      </c>
      <c r="L1" s="1" t="s">
        <v>8</v>
      </c>
    </row>
    <row r="2" spans="1:7" ht="11.25">
      <c r="A2" s="166" t="s">
        <v>9</v>
      </c>
      <c r="B2" s="3">
        <v>38719</v>
      </c>
      <c r="C2" s="4"/>
      <c r="D2" s="5"/>
      <c r="E2" s="3"/>
      <c r="F2" s="6" t="s">
        <v>10</v>
      </c>
      <c r="G2" s="7"/>
    </row>
    <row r="3" spans="1:7" ht="11.25">
      <c r="A3" s="166"/>
      <c r="B3" s="3">
        <v>38720</v>
      </c>
      <c r="C3" s="3"/>
      <c r="D3" s="3"/>
      <c r="E3" s="3"/>
      <c r="F3" s="6" t="s">
        <v>10</v>
      </c>
      <c r="G3" s="7"/>
    </row>
    <row r="4" spans="1:11" ht="33.75">
      <c r="A4" s="166"/>
      <c r="B4" s="3">
        <v>38721</v>
      </c>
      <c r="C4" s="3"/>
      <c r="D4" s="3"/>
      <c r="E4" s="8" t="s">
        <v>11</v>
      </c>
      <c r="F4" s="9" t="s">
        <v>12</v>
      </c>
      <c r="G4" s="10"/>
      <c r="H4" s="11"/>
      <c r="J4" s="12"/>
      <c r="K4" s="13" t="s">
        <v>13</v>
      </c>
    </row>
    <row r="5" spans="1:11" ht="12.75">
      <c r="A5" s="166"/>
      <c r="B5" s="3">
        <v>38722</v>
      </c>
      <c r="C5" s="3"/>
      <c r="D5" s="3"/>
      <c r="E5" s="3"/>
      <c r="F5" s="3" t="s">
        <v>14</v>
      </c>
      <c r="G5" s="7"/>
      <c r="J5" s="12"/>
      <c r="K5" s="14" t="s">
        <v>15</v>
      </c>
    </row>
    <row r="6" spans="1:10" ht="12.75">
      <c r="A6" s="166"/>
      <c r="B6" s="3">
        <v>38723</v>
      </c>
      <c r="C6" s="3"/>
      <c r="D6" s="3"/>
      <c r="E6" s="3"/>
      <c r="F6" s="6" t="s">
        <v>10</v>
      </c>
      <c r="G6" s="7"/>
      <c r="J6" s="12"/>
    </row>
    <row r="7" spans="1:11" ht="12.75">
      <c r="A7" s="166"/>
      <c r="B7" s="3">
        <v>38724</v>
      </c>
      <c r="C7" s="3"/>
      <c r="D7" s="3"/>
      <c r="E7" s="3" t="s">
        <v>16</v>
      </c>
      <c r="F7" s="3" t="s">
        <v>17</v>
      </c>
      <c r="G7" s="7"/>
      <c r="J7" s="12"/>
      <c r="K7" s="14" t="s">
        <v>18</v>
      </c>
    </row>
    <row r="8" spans="1:11" ht="32.25" customHeight="1">
      <c r="A8" s="166"/>
      <c r="B8" s="3">
        <v>38725</v>
      </c>
      <c r="C8" s="3"/>
      <c r="D8" s="3"/>
      <c r="E8" s="15" t="s">
        <v>19</v>
      </c>
      <c r="F8" s="9" t="s">
        <v>20</v>
      </c>
      <c r="G8" s="10"/>
      <c r="H8" s="11"/>
      <c r="K8" s="13" t="s">
        <v>13</v>
      </c>
    </row>
    <row r="9" spans="1:11" ht="11.25">
      <c r="A9" s="166" t="s">
        <v>21</v>
      </c>
      <c r="B9" s="3">
        <v>38726</v>
      </c>
      <c r="C9" s="3"/>
      <c r="D9" s="3"/>
      <c r="E9" s="16" t="s">
        <v>22</v>
      </c>
      <c r="F9" s="3" t="s">
        <v>23</v>
      </c>
      <c r="G9" s="7"/>
      <c r="K9" s="14" t="s">
        <v>15</v>
      </c>
    </row>
    <row r="10" spans="1:7" ht="11.25">
      <c r="A10" s="166" t="s">
        <v>24</v>
      </c>
      <c r="B10" s="3">
        <v>38727</v>
      </c>
      <c r="C10" s="3"/>
      <c r="D10" s="3"/>
      <c r="E10" s="16" t="s">
        <v>25</v>
      </c>
      <c r="F10" s="6" t="s">
        <v>10</v>
      </c>
      <c r="G10" s="7"/>
    </row>
    <row r="11" spans="1:11" ht="11.25">
      <c r="A11" s="166" t="s">
        <v>26</v>
      </c>
      <c r="B11" s="3">
        <v>38728</v>
      </c>
      <c r="C11" s="3"/>
      <c r="D11" s="3"/>
      <c r="E11" s="16" t="s">
        <v>27</v>
      </c>
      <c r="F11" s="3" t="s">
        <v>28</v>
      </c>
      <c r="G11" s="7"/>
      <c r="K11" s="14" t="s">
        <v>18</v>
      </c>
    </row>
    <row r="12" spans="1:7" ht="11.25">
      <c r="A12" s="166" t="s">
        <v>29</v>
      </c>
      <c r="B12" s="3">
        <v>38729</v>
      </c>
      <c r="C12" s="3"/>
      <c r="D12" s="3"/>
      <c r="E12" s="16" t="s">
        <v>25</v>
      </c>
      <c r="F12" s="6" t="s">
        <v>10</v>
      </c>
      <c r="G12" s="7"/>
    </row>
    <row r="13" spans="1:7" ht="11.25">
      <c r="A13" s="166" t="s">
        <v>30</v>
      </c>
      <c r="B13" s="3">
        <v>38730</v>
      </c>
      <c r="C13" s="3"/>
      <c r="D13" s="3"/>
      <c r="E13" s="16" t="s">
        <v>25</v>
      </c>
      <c r="F13" s="6" t="s">
        <v>10</v>
      </c>
      <c r="G13" s="7"/>
    </row>
    <row r="14" spans="1:7" ht="11.25">
      <c r="A14" s="166" t="s">
        <v>31</v>
      </c>
      <c r="B14" s="3">
        <v>38731</v>
      </c>
      <c r="C14" s="3"/>
      <c r="D14" s="3"/>
      <c r="E14" s="175" t="s">
        <v>32</v>
      </c>
      <c r="F14" s="3" t="s">
        <v>33</v>
      </c>
      <c r="G14" s="7"/>
    </row>
    <row r="15" spans="1:12" ht="11.25">
      <c r="A15" s="166" t="s">
        <v>34</v>
      </c>
      <c r="B15" s="3">
        <v>38732</v>
      </c>
      <c r="C15" s="3"/>
      <c r="D15" s="3"/>
      <c r="E15" s="175"/>
      <c r="F15" s="3" t="s">
        <v>35</v>
      </c>
      <c r="G15" s="7"/>
      <c r="L15" s="17"/>
    </row>
    <row r="16" spans="1:7" ht="11.25">
      <c r="A16" s="166" t="s">
        <v>24</v>
      </c>
      <c r="B16" s="3">
        <v>38733</v>
      </c>
      <c r="C16" s="3"/>
      <c r="D16" s="3"/>
      <c r="E16" s="16" t="s">
        <v>36</v>
      </c>
      <c r="F16" s="3" t="s">
        <v>37</v>
      </c>
      <c r="G16" s="7"/>
    </row>
    <row r="17" spans="1:7" ht="11.25">
      <c r="A17" s="166" t="s">
        <v>38</v>
      </c>
      <c r="B17" s="3">
        <v>38734</v>
      </c>
      <c r="C17" s="3"/>
      <c r="D17" s="3"/>
      <c r="E17" s="16" t="s">
        <v>39</v>
      </c>
      <c r="F17" s="3" t="s">
        <v>37</v>
      </c>
      <c r="G17" s="7"/>
    </row>
    <row r="18" spans="1:11" ht="11.25">
      <c r="A18" s="166" t="s">
        <v>40</v>
      </c>
      <c r="B18" s="3">
        <v>38735</v>
      </c>
      <c r="C18" s="3"/>
      <c r="D18" s="3"/>
      <c r="F18" s="3" t="s">
        <v>41</v>
      </c>
      <c r="G18" s="7"/>
      <c r="K18" s="14" t="s">
        <v>15</v>
      </c>
    </row>
    <row r="19" spans="1:11" ht="12.75">
      <c r="A19" s="166" t="s">
        <v>42</v>
      </c>
      <c r="B19" s="3">
        <v>38736</v>
      </c>
      <c r="C19" s="3"/>
      <c r="D19" s="3"/>
      <c r="E19" s="8" t="s">
        <v>43</v>
      </c>
      <c r="F19" s="6" t="s">
        <v>10</v>
      </c>
      <c r="G19" s="7"/>
      <c r="K19"/>
    </row>
    <row r="20" spans="1:11" ht="11.25">
      <c r="A20" s="166" t="s">
        <v>44</v>
      </c>
      <c r="B20" s="3">
        <v>38737</v>
      </c>
      <c r="C20" s="3"/>
      <c r="D20" s="3"/>
      <c r="E20" s="3"/>
      <c r="F20" s="3" t="s">
        <v>45</v>
      </c>
      <c r="G20" s="7"/>
      <c r="K20" s="13" t="s">
        <v>13</v>
      </c>
    </row>
    <row r="21" spans="1:11" ht="12.75">
      <c r="A21" s="166" t="s">
        <v>46</v>
      </c>
      <c r="B21" s="3">
        <v>38738</v>
      </c>
      <c r="C21" s="3"/>
      <c r="D21" s="3"/>
      <c r="E21" s="15" t="s">
        <v>47</v>
      </c>
      <c r="F21" s="6" t="s">
        <v>10</v>
      </c>
      <c r="G21" s="7"/>
      <c r="K21"/>
    </row>
    <row r="22" spans="1:11" ht="11.25">
      <c r="A22" s="166" t="s">
        <v>48</v>
      </c>
      <c r="B22" s="3">
        <v>38739</v>
      </c>
      <c r="C22" s="3"/>
      <c r="D22" s="3"/>
      <c r="E22" s="3"/>
      <c r="F22" s="3" t="s">
        <v>49</v>
      </c>
      <c r="G22" s="7"/>
      <c r="K22" s="18" t="s">
        <v>50</v>
      </c>
    </row>
    <row r="23" spans="1:11" ht="11.25">
      <c r="A23" s="166" t="s">
        <v>26</v>
      </c>
      <c r="B23" s="3">
        <v>38740</v>
      </c>
      <c r="C23" s="3"/>
      <c r="D23" s="3"/>
      <c r="E23" s="3" t="s">
        <v>51</v>
      </c>
      <c r="F23" s="3" t="s">
        <v>52</v>
      </c>
      <c r="G23" s="7"/>
      <c r="K23" s="14" t="s">
        <v>15</v>
      </c>
    </row>
    <row r="24" spans="1:7" ht="11.25">
      <c r="A24" s="166" t="s">
        <v>53</v>
      </c>
      <c r="B24" s="3">
        <v>38741</v>
      </c>
      <c r="C24" s="3"/>
      <c r="D24" s="3"/>
      <c r="E24" s="3"/>
      <c r="F24" s="6" t="s">
        <v>10</v>
      </c>
      <c r="G24" s="7"/>
    </row>
    <row r="25" spans="1:11" ht="22.5">
      <c r="A25" s="166" t="s">
        <v>54</v>
      </c>
      <c r="B25" s="3">
        <v>38742</v>
      </c>
      <c r="C25" s="3"/>
      <c r="D25" s="3"/>
      <c r="E25" s="8" t="s">
        <v>55</v>
      </c>
      <c r="F25" s="9" t="s">
        <v>56</v>
      </c>
      <c r="G25" s="10"/>
      <c r="H25" s="11"/>
      <c r="K25" s="13" t="s">
        <v>13</v>
      </c>
    </row>
    <row r="26" spans="1:7" ht="11.25">
      <c r="A26" s="166" t="s">
        <v>57</v>
      </c>
      <c r="B26" s="3">
        <v>38743</v>
      </c>
      <c r="C26" s="3"/>
      <c r="D26" s="3"/>
      <c r="E26" s="3"/>
      <c r="F26" s="6" t="s">
        <v>10</v>
      </c>
      <c r="G26" s="7"/>
    </row>
    <row r="27" spans="1:7" ht="11.25">
      <c r="A27" s="166" t="s">
        <v>58</v>
      </c>
      <c r="B27" s="3">
        <v>38744</v>
      </c>
      <c r="C27" s="3"/>
      <c r="D27" s="3"/>
      <c r="F27" s="6" t="s">
        <v>10</v>
      </c>
      <c r="G27" s="7"/>
    </row>
    <row r="28" spans="1:11" ht="45">
      <c r="A28" s="166" t="s">
        <v>59</v>
      </c>
      <c r="B28" s="3">
        <v>38745</v>
      </c>
      <c r="C28" s="3"/>
      <c r="D28" s="3"/>
      <c r="E28" s="15" t="s">
        <v>47</v>
      </c>
      <c r="F28" s="17" t="s">
        <v>60</v>
      </c>
      <c r="G28" s="19"/>
      <c r="H28" s="11"/>
      <c r="J28" s="9" t="s">
        <v>61</v>
      </c>
      <c r="K28" s="18" t="s">
        <v>50</v>
      </c>
    </row>
    <row r="29" spans="1:11" ht="11.25">
      <c r="A29" s="166" t="s">
        <v>62</v>
      </c>
      <c r="B29" s="3">
        <v>38746</v>
      </c>
      <c r="C29" s="3"/>
      <c r="D29" s="3"/>
      <c r="E29" s="15" t="s">
        <v>63</v>
      </c>
      <c r="F29" s="3" t="s">
        <v>64</v>
      </c>
      <c r="G29" s="7"/>
      <c r="K29" s="14" t="s">
        <v>15</v>
      </c>
    </row>
    <row r="30" spans="1:7" ht="11.25">
      <c r="A30" s="166" t="s">
        <v>29</v>
      </c>
      <c r="B30" s="3">
        <v>38747</v>
      </c>
      <c r="E30" s="16" t="s">
        <v>65</v>
      </c>
      <c r="F30" s="1" t="s">
        <v>66</v>
      </c>
      <c r="G30" s="20"/>
    </row>
    <row r="31" spans="1:7" ht="11.25">
      <c r="A31" s="166" t="s">
        <v>67</v>
      </c>
      <c r="B31" s="3">
        <v>38748</v>
      </c>
      <c r="F31" s="6" t="s">
        <v>10</v>
      </c>
      <c r="G31" s="7"/>
    </row>
    <row r="32" spans="1:11" ht="11.25">
      <c r="A32" s="166" t="s">
        <v>68</v>
      </c>
      <c r="B32" s="3">
        <v>38749</v>
      </c>
      <c r="E32" s="21" t="s">
        <v>69</v>
      </c>
      <c r="F32" s="1" t="s">
        <v>70</v>
      </c>
      <c r="G32" s="20"/>
      <c r="K32" s="13" t="s">
        <v>13</v>
      </c>
    </row>
    <row r="33" spans="1:7" ht="11.25">
      <c r="A33" s="166" t="s">
        <v>71</v>
      </c>
      <c r="B33" s="3">
        <v>38750</v>
      </c>
      <c r="F33" s="6" t="s">
        <v>72</v>
      </c>
      <c r="G33" s="7"/>
    </row>
    <row r="34" spans="1:7" ht="11.25">
      <c r="A34" s="166" t="s">
        <v>73</v>
      </c>
      <c r="B34" s="3">
        <v>38751</v>
      </c>
      <c r="F34" s="6" t="s">
        <v>10</v>
      </c>
      <c r="G34" s="7"/>
    </row>
    <row r="35" spans="1:11" ht="22.5">
      <c r="A35" s="166" t="s">
        <v>74</v>
      </c>
      <c r="B35" s="3">
        <v>38752</v>
      </c>
      <c r="C35" s="172" t="s">
        <v>75</v>
      </c>
      <c r="E35" s="22" t="s">
        <v>76</v>
      </c>
      <c r="F35" s="1" t="s">
        <v>77</v>
      </c>
      <c r="G35" s="20"/>
      <c r="J35" s="17" t="s">
        <v>78</v>
      </c>
      <c r="K35" s="14" t="s">
        <v>15</v>
      </c>
    </row>
    <row r="36" spans="1:11" ht="11.25">
      <c r="A36" s="166" t="s">
        <v>29</v>
      </c>
      <c r="B36" s="3">
        <v>38753</v>
      </c>
      <c r="C36" s="172"/>
      <c r="E36" s="15" t="s">
        <v>63</v>
      </c>
      <c r="F36" s="1" t="s">
        <v>79</v>
      </c>
      <c r="G36" s="20"/>
      <c r="K36" s="14" t="s">
        <v>15</v>
      </c>
    </row>
    <row r="37" spans="1:7" ht="11.25">
      <c r="A37" s="166" t="s">
        <v>30</v>
      </c>
      <c r="B37" s="3">
        <v>38754</v>
      </c>
      <c r="C37" s="172"/>
      <c r="E37" s="23" t="s">
        <v>80</v>
      </c>
      <c r="F37" s="6" t="s">
        <v>10</v>
      </c>
      <c r="G37" s="7"/>
    </row>
    <row r="38" spans="1:8" ht="12.75">
      <c r="A38" s="166"/>
      <c r="B38" s="3">
        <v>38755</v>
      </c>
      <c r="C38" s="172"/>
      <c r="E38" s="23" t="s">
        <v>81</v>
      </c>
      <c r="F38" t="s">
        <v>81</v>
      </c>
      <c r="G38" s="24"/>
      <c r="H38" s="25"/>
    </row>
    <row r="39" spans="1:7" ht="11.25">
      <c r="A39" s="166"/>
      <c r="B39" s="3">
        <v>38756</v>
      </c>
      <c r="C39" s="172"/>
      <c r="E39" s="23" t="s">
        <v>82</v>
      </c>
      <c r="F39" s="6" t="s">
        <v>10</v>
      </c>
      <c r="G39" s="7"/>
    </row>
    <row r="40" spans="1:7" ht="11.25">
      <c r="A40" s="166"/>
      <c r="B40" s="3">
        <v>38757</v>
      </c>
      <c r="C40" s="172"/>
      <c r="E40" s="23" t="s">
        <v>83</v>
      </c>
      <c r="F40" s="6" t="s">
        <v>10</v>
      </c>
      <c r="G40" s="7"/>
    </row>
    <row r="41" spans="1:7" ht="11.25">
      <c r="A41" s="166"/>
      <c r="B41" s="3">
        <v>38758</v>
      </c>
      <c r="C41" s="172"/>
      <c r="E41" s="15" t="s">
        <v>84</v>
      </c>
      <c r="F41" s="6" t="s">
        <v>10</v>
      </c>
      <c r="G41" s="7"/>
    </row>
    <row r="42" spans="1:11" ht="11.25">
      <c r="A42" s="166"/>
      <c r="B42" s="3">
        <v>38759</v>
      </c>
      <c r="C42" s="172"/>
      <c r="E42" s="15" t="s">
        <v>85</v>
      </c>
      <c r="F42" s="1" t="s">
        <v>86</v>
      </c>
      <c r="G42" s="20"/>
      <c r="K42" s="18" t="s">
        <v>50</v>
      </c>
    </row>
    <row r="43" spans="1:7" ht="11.25">
      <c r="A43" s="166"/>
      <c r="B43" s="3">
        <v>38760</v>
      </c>
      <c r="C43" s="172"/>
      <c r="E43" s="15" t="s">
        <v>84</v>
      </c>
      <c r="F43" s="1" t="s">
        <v>87</v>
      </c>
      <c r="G43" s="20"/>
    </row>
    <row r="44" spans="1:11" ht="11.25">
      <c r="A44" s="166" t="s">
        <v>31</v>
      </c>
      <c r="B44" s="3">
        <v>38761</v>
      </c>
      <c r="C44" s="172"/>
      <c r="E44" s="1" t="s">
        <v>88</v>
      </c>
      <c r="F44" s="1" t="s">
        <v>89</v>
      </c>
      <c r="G44" s="20"/>
      <c r="J44" s="174" t="s">
        <v>90</v>
      </c>
      <c r="K44" s="14" t="s">
        <v>91</v>
      </c>
    </row>
    <row r="45" spans="1:11" ht="11.25">
      <c r="A45" s="166"/>
      <c r="B45" s="3">
        <v>38762</v>
      </c>
      <c r="C45" s="172"/>
      <c r="E45" s="1" t="s">
        <v>88</v>
      </c>
      <c r="F45" s="1" t="s">
        <v>92</v>
      </c>
      <c r="G45" s="20"/>
      <c r="J45" s="174"/>
      <c r="K45" s="14" t="s">
        <v>91</v>
      </c>
    </row>
    <row r="46" spans="1:10" ht="11.25">
      <c r="A46" s="166"/>
      <c r="B46" s="3">
        <v>38763</v>
      </c>
      <c r="C46" s="172"/>
      <c r="E46" s="1" t="s">
        <v>93</v>
      </c>
      <c r="F46" s="6" t="s">
        <v>10</v>
      </c>
      <c r="G46" s="7"/>
      <c r="J46" s="174"/>
    </row>
    <row r="47" spans="1:11" ht="11.25">
      <c r="A47" s="166"/>
      <c r="B47" s="3">
        <v>38764</v>
      </c>
      <c r="C47" s="172"/>
      <c r="E47" s="1" t="s">
        <v>94</v>
      </c>
      <c r="F47" s="1" t="s">
        <v>95</v>
      </c>
      <c r="G47" s="20"/>
      <c r="H47" s="2">
        <v>16.8</v>
      </c>
      <c r="J47" s="174"/>
      <c r="K47" s="18" t="s">
        <v>50</v>
      </c>
    </row>
    <row r="48" spans="1:11" ht="11.25">
      <c r="A48" s="166"/>
      <c r="B48" s="3">
        <v>38765</v>
      </c>
      <c r="C48" s="172"/>
      <c r="E48" s="1" t="s">
        <v>88</v>
      </c>
      <c r="F48" s="1" t="s">
        <v>96</v>
      </c>
      <c r="G48" s="20"/>
      <c r="J48" s="174"/>
      <c r="K48" s="14" t="s">
        <v>91</v>
      </c>
    </row>
    <row r="49" spans="1:10" ht="11.25">
      <c r="A49" s="166"/>
      <c r="B49" s="3">
        <v>38766</v>
      </c>
      <c r="C49" s="172"/>
      <c r="E49" s="1" t="s">
        <v>97</v>
      </c>
      <c r="F49" s="6" t="s">
        <v>10</v>
      </c>
      <c r="G49" s="7"/>
      <c r="J49" s="174"/>
    </row>
    <row r="50" spans="1:12" ht="90">
      <c r="A50" s="166"/>
      <c r="B50" s="3">
        <v>38767</v>
      </c>
      <c r="C50" s="172"/>
      <c r="E50" s="26" t="s">
        <v>98</v>
      </c>
      <c r="F50" s="1" t="s">
        <v>99</v>
      </c>
      <c r="G50" s="20"/>
      <c r="H50" s="2">
        <v>21.1</v>
      </c>
      <c r="J50" s="27" t="s">
        <v>100</v>
      </c>
      <c r="K50" s="28" t="s">
        <v>101</v>
      </c>
      <c r="L50" s="1" t="s">
        <v>102</v>
      </c>
    </row>
    <row r="51" spans="1:7" ht="12.75">
      <c r="A51" s="166" t="s">
        <v>34</v>
      </c>
      <c r="B51" s="3">
        <v>38768</v>
      </c>
      <c r="E51" s="29" t="s">
        <v>25</v>
      </c>
      <c r="F51" s="6" t="s">
        <v>10</v>
      </c>
      <c r="G51" s="7"/>
    </row>
    <row r="52" spans="1:12" ht="12.75">
      <c r="A52" s="166"/>
      <c r="B52" s="3">
        <v>38769</v>
      </c>
      <c r="E52" s="29" t="s">
        <v>103</v>
      </c>
      <c r="F52" s="1" t="s">
        <v>104</v>
      </c>
      <c r="G52" s="30">
        <v>0.042361111111111106</v>
      </c>
      <c r="H52" s="2">
        <v>10</v>
      </c>
      <c r="K52" s="14" t="s">
        <v>91</v>
      </c>
      <c r="L52" s="1" t="s">
        <v>105</v>
      </c>
    </row>
    <row r="53" spans="1:12" ht="12.75">
      <c r="A53" s="166"/>
      <c r="B53" s="3">
        <v>38770</v>
      </c>
      <c r="E53" s="29" t="s">
        <v>106</v>
      </c>
      <c r="F53" s="1" t="s">
        <v>107</v>
      </c>
      <c r="G53" s="30">
        <v>0.05416666666666666</v>
      </c>
      <c r="H53" s="2">
        <v>12.5</v>
      </c>
      <c r="K53" s="14" t="s">
        <v>91</v>
      </c>
      <c r="L53" s="1" t="s">
        <v>105</v>
      </c>
    </row>
    <row r="54" spans="1:12" ht="12.75">
      <c r="A54" s="166"/>
      <c r="B54" s="3">
        <v>38771</v>
      </c>
      <c r="E54" s="29" t="s">
        <v>108</v>
      </c>
      <c r="F54" s="1" t="s">
        <v>109</v>
      </c>
      <c r="G54" s="30">
        <v>0.05972222222222222</v>
      </c>
      <c r="H54" s="2">
        <v>15.3</v>
      </c>
      <c r="K54" s="31" t="s">
        <v>110</v>
      </c>
      <c r="L54" s="1" t="s">
        <v>105</v>
      </c>
    </row>
    <row r="55" spans="1:7" ht="12.75">
      <c r="A55" s="166"/>
      <c r="B55" s="3">
        <v>38772</v>
      </c>
      <c r="E55" s="29" t="s">
        <v>25</v>
      </c>
      <c r="F55" s="6" t="s">
        <v>10</v>
      </c>
      <c r="G55" s="7"/>
    </row>
    <row r="56" spans="1:12" ht="25.5">
      <c r="A56" s="166"/>
      <c r="B56" s="3">
        <v>38773</v>
      </c>
      <c r="E56" s="29" t="s">
        <v>111</v>
      </c>
      <c r="F56" s="1" t="s">
        <v>112</v>
      </c>
      <c r="G56" s="30">
        <v>0.07291666666666666</v>
      </c>
      <c r="H56" s="2">
        <v>19</v>
      </c>
      <c r="K56" s="18" t="s">
        <v>50</v>
      </c>
      <c r="L56" s="1" t="s">
        <v>105</v>
      </c>
    </row>
    <row r="57" spans="1:12" ht="90">
      <c r="A57" s="166"/>
      <c r="B57" s="3">
        <v>38774</v>
      </c>
      <c r="E57" s="29" t="s">
        <v>113</v>
      </c>
      <c r="F57" s="32" t="s">
        <v>114</v>
      </c>
      <c r="G57" s="30">
        <v>0.09861111111111111</v>
      </c>
      <c r="H57" s="2">
        <v>22.5</v>
      </c>
      <c r="J57" s="33" t="s">
        <v>115</v>
      </c>
      <c r="K57" s="28" t="s">
        <v>101</v>
      </c>
      <c r="L57" s="1" t="s">
        <v>116</v>
      </c>
    </row>
    <row r="58" spans="1:10" ht="12.75">
      <c r="A58" s="166"/>
      <c r="B58" s="34" t="s">
        <v>117</v>
      </c>
      <c r="C58" s="35"/>
      <c r="D58" s="35"/>
      <c r="E58" s="36"/>
      <c r="F58" s="36"/>
      <c r="G58" s="37">
        <f>SUM(G51:G57)</f>
        <v>0.3277777777777778</v>
      </c>
      <c r="H58" s="38">
        <f>SUM(H51:H57)</f>
        <v>79.3</v>
      </c>
      <c r="J58" s="39"/>
    </row>
    <row r="59" spans="1:7" ht="12.75">
      <c r="A59" s="166" t="s">
        <v>118</v>
      </c>
      <c r="B59" s="3">
        <v>38775</v>
      </c>
      <c r="E59" s="29" t="s">
        <v>25</v>
      </c>
      <c r="F59" s="6" t="s">
        <v>10</v>
      </c>
      <c r="G59" s="20"/>
    </row>
    <row r="60" spans="1:12" ht="12.75">
      <c r="A60" s="166"/>
      <c r="B60" s="3">
        <v>38776</v>
      </c>
      <c r="E60" s="29" t="s">
        <v>119</v>
      </c>
      <c r="F60" s="1" t="s">
        <v>120</v>
      </c>
      <c r="G60" s="30">
        <v>0.04131944444444444</v>
      </c>
      <c r="H60" s="2">
        <v>9.5</v>
      </c>
      <c r="K60" s="13" t="s">
        <v>13</v>
      </c>
      <c r="L60" s="1" t="s">
        <v>105</v>
      </c>
    </row>
    <row r="61" spans="1:12" ht="12.75">
      <c r="A61" s="166"/>
      <c r="B61" s="3">
        <v>38777</v>
      </c>
      <c r="E61" s="29" t="s">
        <v>121</v>
      </c>
      <c r="F61" s="1" t="s">
        <v>122</v>
      </c>
      <c r="G61" s="30">
        <v>0.05</v>
      </c>
      <c r="H61" s="2">
        <v>12.2</v>
      </c>
      <c r="K61" s="14" t="s">
        <v>91</v>
      </c>
      <c r="L61" s="1" t="s">
        <v>105</v>
      </c>
    </row>
    <row r="62" spans="1:12" ht="12.75">
      <c r="A62" s="166"/>
      <c r="B62" s="3">
        <v>38778</v>
      </c>
      <c r="E62" s="29" t="s">
        <v>123</v>
      </c>
      <c r="F62" s="1" t="s">
        <v>124</v>
      </c>
      <c r="G62" s="30">
        <v>0.06458333333333333</v>
      </c>
      <c r="H62" s="2">
        <v>16.5</v>
      </c>
      <c r="K62" s="31" t="s">
        <v>110</v>
      </c>
      <c r="L62" s="1" t="s">
        <v>105</v>
      </c>
    </row>
    <row r="63" spans="1:7" ht="12.75">
      <c r="A63" s="166"/>
      <c r="B63" s="3">
        <v>38779</v>
      </c>
      <c r="E63" s="29" t="s">
        <v>25</v>
      </c>
      <c r="F63" s="6" t="s">
        <v>10</v>
      </c>
      <c r="G63" s="30"/>
    </row>
    <row r="64" spans="1:12" ht="12.75">
      <c r="A64" s="166"/>
      <c r="B64" s="3">
        <v>38780</v>
      </c>
      <c r="E64" s="29" t="s">
        <v>125</v>
      </c>
      <c r="F64" s="1" t="s">
        <v>126</v>
      </c>
      <c r="G64" s="30">
        <v>0.06527777777777777</v>
      </c>
      <c r="H64" s="2">
        <v>17.7</v>
      </c>
      <c r="K64" s="18" t="s">
        <v>50</v>
      </c>
      <c r="L64" s="1" t="s">
        <v>105</v>
      </c>
    </row>
    <row r="65" spans="1:12" ht="12.75">
      <c r="A65" s="166"/>
      <c r="B65" s="3">
        <v>38781</v>
      </c>
      <c r="E65" s="29" t="s">
        <v>127</v>
      </c>
      <c r="F65" s="1" t="s">
        <v>128</v>
      </c>
      <c r="G65" s="30">
        <v>0.11527777777777777</v>
      </c>
      <c r="H65" s="2">
        <v>28</v>
      </c>
      <c r="K65" s="14" t="s">
        <v>91</v>
      </c>
      <c r="L65" s="1" t="s">
        <v>102</v>
      </c>
    </row>
    <row r="66" spans="1:10" ht="12.75">
      <c r="A66" s="166"/>
      <c r="B66" s="34" t="s">
        <v>117</v>
      </c>
      <c r="C66" s="35"/>
      <c r="D66" s="35"/>
      <c r="E66" s="36"/>
      <c r="F66" s="36"/>
      <c r="G66" s="37">
        <f>SUM(G59:G65)</f>
        <v>0.3364583333333333</v>
      </c>
      <c r="H66" s="38">
        <f>SUM(H59:H65)</f>
        <v>83.9</v>
      </c>
      <c r="J66" s="39"/>
    </row>
    <row r="67" spans="1:7" ht="12.75">
      <c r="A67" s="166" t="s">
        <v>38</v>
      </c>
      <c r="B67" s="3">
        <v>38782</v>
      </c>
      <c r="E67" s="29" t="s">
        <v>25</v>
      </c>
      <c r="F67" s="6" t="s">
        <v>10</v>
      </c>
      <c r="G67" s="20"/>
    </row>
    <row r="68" spans="1:12" ht="12.75">
      <c r="A68" s="166"/>
      <c r="B68" s="3">
        <v>38783</v>
      </c>
      <c r="E68" s="29" t="s">
        <v>129</v>
      </c>
      <c r="F68" s="1" t="s">
        <v>130</v>
      </c>
      <c r="G68" s="30">
        <v>0.06805555555555555</v>
      </c>
      <c r="H68" s="2">
        <v>17.7</v>
      </c>
      <c r="K68" s="31" t="s">
        <v>110</v>
      </c>
      <c r="L68" s="1" t="s">
        <v>105</v>
      </c>
    </row>
    <row r="69" spans="1:7" ht="12.75">
      <c r="A69" s="166"/>
      <c r="B69" s="3">
        <v>38784</v>
      </c>
      <c r="E69" s="29" t="s">
        <v>106</v>
      </c>
      <c r="F69" s="6" t="s">
        <v>10</v>
      </c>
      <c r="G69" s="20"/>
    </row>
    <row r="70" spans="1:12" ht="12.75">
      <c r="A70" s="166"/>
      <c r="B70" s="3">
        <v>38785</v>
      </c>
      <c r="E70" s="29" t="s">
        <v>22</v>
      </c>
      <c r="F70" s="1" t="s">
        <v>131</v>
      </c>
      <c r="G70" s="30">
        <v>0.05277777777777778</v>
      </c>
      <c r="H70" s="2">
        <v>12.5</v>
      </c>
      <c r="K70" s="14" t="s">
        <v>91</v>
      </c>
      <c r="L70" s="1" t="s">
        <v>105</v>
      </c>
    </row>
    <row r="71" spans="1:12" ht="12.75">
      <c r="A71" s="166"/>
      <c r="B71" s="3">
        <v>38786</v>
      </c>
      <c r="E71" s="29" t="s">
        <v>25</v>
      </c>
      <c r="F71" s="1" t="s">
        <v>132</v>
      </c>
      <c r="G71" s="30">
        <v>0.020833333333333332</v>
      </c>
      <c r="H71" s="2">
        <v>5</v>
      </c>
      <c r="K71" s="14" t="s">
        <v>91</v>
      </c>
      <c r="L71" s="1" t="s">
        <v>102</v>
      </c>
    </row>
    <row r="72" spans="1:7" ht="12.75">
      <c r="A72" s="166"/>
      <c r="B72" s="3">
        <v>38787</v>
      </c>
      <c r="E72" s="29" t="s">
        <v>25</v>
      </c>
      <c r="F72" s="6" t="s">
        <v>10</v>
      </c>
      <c r="G72" s="20"/>
    </row>
    <row r="73" spans="1:12" ht="56.25">
      <c r="A73" s="166"/>
      <c r="B73" s="3">
        <v>38788</v>
      </c>
      <c r="E73" s="40" t="s">
        <v>133</v>
      </c>
      <c r="F73" s="1" t="s">
        <v>134</v>
      </c>
      <c r="G73" s="30">
        <v>0.25</v>
      </c>
      <c r="H73" s="2">
        <v>53.9</v>
      </c>
      <c r="J73" s="33" t="s">
        <v>135</v>
      </c>
      <c r="K73" s="28" t="s">
        <v>101</v>
      </c>
      <c r="L73" s="1" t="s">
        <v>102</v>
      </c>
    </row>
    <row r="74" spans="1:10" ht="12.75">
      <c r="A74" s="166"/>
      <c r="B74" s="34" t="s">
        <v>117</v>
      </c>
      <c r="C74" s="35"/>
      <c r="D74" s="35"/>
      <c r="E74" s="36"/>
      <c r="F74" s="36"/>
      <c r="G74" s="37">
        <f>SUM(G67:G73)</f>
        <v>0.39166666666666666</v>
      </c>
      <c r="H74" s="38">
        <f>SUM(H67:H73)</f>
        <v>89.1</v>
      </c>
      <c r="J74" s="39"/>
    </row>
    <row r="75" spans="1:7" ht="12.75">
      <c r="A75" s="166" t="s">
        <v>136</v>
      </c>
      <c r="B75" s="3">
        <v>38789</v>
      </c>
      <c r="E75" s="29" t="s">
        <v>25</v>
      </c>
      <c r="F75" s="6" t="s">
        <v>10</v>
      </c>
      <c r="G75" s="20"/>
    </row>
    <row r="76" spans="1:12" ht="12.75">
      <c r="A76" s="166"/>
      <c r="B76" s="3">
        <v>38790</v>
      </c>
      <c r="E76" s="29" t="s">
        <v>103</v>
      </c>
      <c r="F76" s="1" t="s">
        <v>137</v>
      </c>
      <c r="G76" s="30">
        <v>0.04027777777777777</v>
      </c>
      <c r="H76" s="2">
        <v>10</v>
      </c>
      <c r="K76" s="14" t="s">
        <v>91</v>
      </c>
      <c r="L76" s="1" t="s">
        <v>105</v>
      </c>
    </row>
    <row r="77" spans="1:7" ht="12.75">
      <c r="A77" s="166"/>
      <c r="B77" s="3">
        <v>38791</v>
      </c>
      <c r="E77" s="29" t="s">
        <v>25</v>
      </c>
      <c r="F77" s="6" t="s">
        <v>10</v>
      </c>
      <c r="G77" s="20"/>
    </row>
    <row r="78" spans="1:12" ht="12.75">
      <c r="A78" s="166"/>
      <c r="B78" s="3">
        <v>38792</v>
      </c>
      <c r="E78" s="29" t="s">
        <v>138</v>
      </c>
      <c r="F78" s="1" t="s">
        <v>139</v>
      </c>
      <c r="G78" s="30">
        <v>0.035416666666666666</v>
      </c>
      <c r="H78" s="2">
        <v>8.8</v>
      </c>
      <c r="K78" s="13" t="s">
        <v>13</v>
      </c>
      <c r="L78" s="1" t="s">
        <v>105</v>
      </c>
    </row>
    <row r="79" spans="1:7" ht="12.75">
      <c r="A79" s="166"/>
      <c r="B79" s="3">
        <v>38793</v>
      </c>
      <c r="E79" s="41" t="s">
        <v>25</v>
      </c>
      <c r="F79" s="6" t="s">
        <v>10</v>
      </c>
      <c r="G79" s="20"/>
    </row>
    <row r="80" spans="1:12" ht="12.75">
      <c r="A80" s="166"/>
      <c r="B80" s="3">
        <v>38794</v>
      </c>
      <c r="E80" s="29" t="s">
        <v>103</v>
      </c>
      <c r="F80" s="1" t="s">
        <v>140</v>
      </c>
      <c r="G80" s="30">
        <v>0.04097222222222222</v>
      </c>
      <c r="H80" s="2">
        <v>10</v>
      </c>
      <c r="K80" s="14" t="s">
        <v>91</v>
      </c>
      <c r="L80" s="1" t="s">
        <v>102</v>
      </c>
    </row>
    <row r="81" spans="1:12" ht="12.75">
      <c r="A81" s="166"/>
      <c r="B81" s="3">
        <v>38795</v>
      </c>
      <c r="E81" s="29" t="s">
        <v>141</v>
      </c>
      <c r="F81" s="1" t="s">
        <v>142</v>
      </c>
      <c r="G81" s="30">
        <v>0.07777777777777778</v>
      </c>
      <c r="H81" s="2">
        <v>19</v>
      </c>
      <c r="K81" s="14" t="s">
        <v>91</v>
      </c>
      <c r="L81" s="1" t="s">
        <v>102</v>
      </c>
    </row>
    <row r="82" spans="1:10" ht="12.75">
      <c r="A82" s="166"/>
      <c r="B82" s="34" t="s">
        <v>117</v>
      </c>
      <c r="C82" s="35"/>
      <c r="D82" s="35"/>
      <c r="E82" s="36"/>
      <c r="F82" s="36"/>
      <c r="G82" s="37">
        <f>SUM(G75:G81)</f>
        <v>0.19444444444444445</v>
      </c>
      <c r="H82" s="38">
        <f>SUM(H75:H81)</f>
        <v>47.8</v>
      </c>
      <c r="J82" s="39"/>
    </row>
    <row r="83" spans="1:7" ht="12.75">
      <c r="A83" s="166" t="s">
        <v>42</v>
      </c>
      <c r="B83" s="3">
        <v>38796</v>
      </c>
      <c r="E83" s="29" t="s">
        <v>25</v>
      </c>
      <c r="F83" s="6" t="s">
        <v>10</v>
      </c>
      <c r="G83" s="20"/>
    </row>
    <row r="84" spans="1:12" ht="12.75">
      <c r="A84" s="166"/>
      <c r="B84" s="3">
        <v>38797</v>
      </c>
      <c r="E84" s="29" t="s">
        <v>143</v>
      </c>
      <c r="F84" s="1" t="s">
        <v>144</v>
      </c>
      <c r="G84" s="30">
        <v>0.0459375</v>
      </c>
      <c r="H84" s="2">
        <v>11.2</v>
      </c>
      <c r="K84" s="14" t="s">
        <v>91</v>
      </c>
      <c r="L84" s="1" t="s">
        <v>105</v>
      </c>
    </row>
    <row r="85" spans="1:12" ht="12.75">
      <c r="A85" s="166"/>
      <c r="B85" s="3">
        <v>38798</v>
      </c>
      <c r="E85" s="29" t="s">
        <v>145</v>
      </c>
      <c r="F85" s="1" t="s">
        <v>146</v>
      </c>
      <c r="G85" s="30">
        <v>0.06778935185185185</v>
      </c>
      <c r="H85" s="2">
        <v>17.7</v>
      </c>
      <c r="K85" s="31" t="s">
        <v>110</v>
      </c>
      <c r="L85" s="1" t="s">
        <v>105</v>
      </c>
    </row>
    <row r="86" spans="1:12" ht="12.75">
      <c r="A86" s="166"/>
      <c r="B86" s="3">
        <v>38799</v>
      </c>
      <c r="E86" s="29" t="s">
        <v>147</v>
      </c>
      <c r="F86" s="1" t="s">
        <v>148</v>
      </c>
      <c r="G86" s="30">
        <v>0.06597222222222222</v>
      </c>
      <c r="H86" s="2">
        <v>15</v>
      </c>
      <c r="K86" s="14" t="s">
        <v>91</v>
      </c>
      <c r="L86" s="1" t="s">
        <v>105</v>
      </c>
    </row>
    <row r="87" spans="1:7" ht="12.75">
      <c r="A87" s="166"/>
      <c r="B87" s="3">
        <v>38800</v>
      </c>
      <c r="E87" s="29" t="s">
        <v>25</v>
      </c>
      <c r="F87" s="6" t="s">
        <v>10</v>
      </c>
      <c r="G87" s="20"/>
    </row>
    <row r="88" spans="1:12" ht="12.75">
      <c r="A88" s="166"/>
      <c r="B88" s="3">
        <v>38801</v>
      </c>
      <c r="E88" s="29" t="s">
        <v>149</v>
      </c>
      <c r="F88" s="1" t="s">
        <v>150</v>
      </c>
      <c r="G88" s="30">
        <v>0.056157407407407406</v>
      </c>
      <c r="H88" s="2">
        <v>14.5</v>
      </c>
      <c r="K88" s="18" t="s">
        <v>50</v>
      </c>
      <c r="L88" s="1" t="s">
        <v>105</v>
      </c>
    </row>
    <row r="89" spans="1:12" ht="12.75">
      <c r="A89" s="166"/>
      <c r="B89" s="3">
        <v>38802</v>
      </c>
      <c r="E89" s="29" t="s">
        <v>151</v>
      </c>
      <c r="F89" s="1" t="s">
        <v>152</v>
      </c>
      <c r="G89" s="30">
        <v>0.10416666666666666</v>
      </c>
      <c r="H89" s="2">
        <v>24.2</v>
      </c>
      <c r="K89" s="14" t="s">
        <v>91</v>
      </c>
      <c r="L89" s="1" t="s">
        <v>102</v>
      </c>
    </row>
    <row r="90" spans="1:10" ht="12.75">
      <c r="A90" s="166"/>
      <c r="B90" s="34" t="s">
        <v>117</v>
      </c>
      <c r="C90" s="35"/>
      <c r="D90" s="35"/>
      <c r="E90" s="36"/>
      <c r="F90" s="36"/>
      <c r="G90" s="37">
        <f>SUM(G83:G89)</f>
        <v>0.34002314814814816</v>
      </c>
      <c r="H90" s="38">
        <f>SUM(H83:H89)</f>
        <v>82.6</v>
      </c>
      <c r="J90" s="39"/>
    </row>
    <row r="91" spans="1:7" ht="12.75">
      <c r="A91" s="166" t="s">
        <v>44</v>
      </c>
      <c r="B91" s="3">
        <v>38803</v>
      </c>
      <c r="E91" s="29" t="s">
        <v>25</v>
      </c>
      <c r="F91" s="6" t="s">
        <v>10</v>
      </c>
      <c r="G91" s="20"/>
    </row>
    <row r="92" spans="1:12" ht="12.75">
      <c r="A92" s="169"/>
      <c r="B92" s="3">
        <v>38804</v>
      </c>
      <c r="E92" s="29" t="s">
        <v>153</v>
      </c>
      <c r="F92" s="1" t="s">
        <v>342</v>
      </c>
      <c r="G92" s="30">
        <v>0.03888888888888889</v>
      </c>
      <c r="H92" s="2">
        <v>9.9</v>
      </c>
      <c r="K92" s="13" t="s">
        <v>13</v>
      </c>
      <c r="L92" s="1" t="s">
        <v>105</v>
      </c>
    </row>
    <row r="93" spans="1:12" ht="12.75">
      <c r="A93" s="169"/>
      <c r="B93" s="3">
        <v>38805</v>
      </c>
      <c r="E93" s="29" t="s">
        <v>121</v>
      </c>
      <c r="F93" s="1" t="s">
        <v>343</v>
      </c>
      <c r="G93" s="30">
        <v>0.05403935185185185</v>
      </c>
      <c r="H93" s="2">
        <v>12.5</v>
      </c>
      <c r="K93" s="14" t="s">
        <v>91</v>
      </c>
      <c r="L93" s="1" t="s">
        <v>105</v>
      </c>
    </row>
    <row r="94" spans="1:12" ht="12.75">
      <c r="A94" s="169"/>
      <c r="B94" s="3">
        <v>38806</v>
      </c>
      <c r="E94" s="29" t="s">
        <v>108</v>
      </c>
      <c r="F94" s="1" t="s">
        <v>344</v>
      </c>
      <c r="G94" s="30">
        <v>0.06516203703703703</v>
      </c>
      <c r="H94" s="2">
        <v>16.5</v>
      </c>
      <c r="K94" s="31" t="s">
        <v>110</v>
      </c>
      <c r="L94" s="1" t="s">
        <v>105</v>
      </c>
    </row>
    <row r="95" spans="1:7" ht="12.75">
      <c r="A95" s="169"/>
      <c r="B95" s="3">
        <v>38807</v>
      </c>
      <c r="E95" s="29" t="s">
        <v>25</v>
      </c>
      <c r="F95" s="6" t="s">
        <v>10</v>
      </c>
      <c r="G95" s="20"/>
    </row>
    <row r="96" spans="1:12" ht="12.75">
      <c r="A96" s="169"/>
      <c r="B96" s="3">
        <v>38808</v>
      </c>
      <c r="E96" s="29" t="s">
        <v>103</v>
      </c>
      <c r="F96" s="1" t="s">
        <v>347</v>
      </c>
      <c r="G96" s="30">
        <v>0.046342592592592595</v>
      </c>
      <c r="H96" s="2">
        <v>10.8</v>
      </c>
      <c r="K96" s="14" t="s">
        <v>91</v>
      </c>
      <c r="L96" s="1" t="s">
        <v>346</v>
      </c>
    </row>
    <row r="97" spans="1:12" ht="12.75">
      <c r="A97" s="169"/>
      <c r="B97" s="167">
        <v>38809</v>
      </c>
      <c r="E97" s="29"/>
      <c r="F97" s="1" t="s">
        <v>348</v>
      </c>
      <c r="G97" s="30">
        <v>0.04304398148148148</v>
      </c>
      <c r="H97" s="2">
        <v>9.8</v>
      </c>
      <c r="K97" s="14" t="s">
        <v>91</v>
      </c>
      <c r="L97" s="153" t="s">
        <v>102</v>
      </c>
    </row>
    <row r="98" spans="1:12" ht="25.5" customHeight="1">
      <c r="A98" s="169"/>
      <c r="B98" s="167"/>
      <c r="E98" s="29"/>
      <c r="F98" s="1" t="s">
        <v>352</v>
      </c>
      <c r="G98" s="30">
        <v>0.03167824074074074</v>
      </c>
      <c r="H98" s="2">
        <v>10</v>
      </c>
      <c r="J98" s="17" t="s">
        <v>345</v>
      </c>
      <c r="K98" s="18" t="s">
        <v>50</v>
      </c>
      <c r="L98" s="153" t="s">
        <v>102</v>
      </c>
    </row>
    <row r="99" spans="1:12" ht="12.75">
      <c r="A99" s="169"/>
      <c r="B99" s="168"/>
      <c r="E99" s="40" t="s">
        <v>154</v>
      </c>
      <c r="F99" s="1" t="s">
        <v>353</v>
      </c>
      <c r="G99" s="30">
        <v>0.044606481481481476</v>
      </c>
      <c r="H99" s="2">
        <v>10</v>
      </c>
      <c r="K99" s="14" t="s">
        <v>91</v>
      </c>
      <c r="L99" s="153" t="s">
        <v>102</v>
      </c>
    </row>
    <row r="100" spans="1:10" ht="12.75">
      <c r="A100" s="169"/>
      <c r="B100" s="34" t="s">
        <v>117</v>
      </c>
      <c r="C100" s="35"/>
      <c r="D100" s="35"/>
      <c r="E100" s="36"/>
      <c r="F100" s="36"/>
      <c r="G100" s="37">
        <f>SUM(G91:G99)</f>
        <v>0.32376157407407413</v>
      </c>
      <c r="H100" s="38">
        <f>SUM(H91:H99)</f>
        <v>79.5</v>
      </c>
      <c r="J100" s="39"/>
    </row>
    <row r="101" spans="1:7" ht="12.75">
      <c r="A101" s="166" t="s">
        <v>46</v>
      </c>
      <c r="B101" s="3">
        <v>38810</v>
      </c>
      <c r="E101" s="29" t="s">
        <v>25</v>
      </c>
      <c r="F101" s="6" t="s">
        <v>10</v>
      </c>
      <c r="G101" s="20"/>
    </row>
    <row r="102" spans="1:12" ht="12.75">
      <c r="A102" s="166" t="s">
        <v>155</v>
      </c>
      <c r="B102" s="3">
        <v>38811</v>
      </c>
      <c r="E102" s="29" t="s">
        <v>103</v>
      </c>
      <c r="F102" s="1" t="s">
        <v>355</v>
      </c>
      <c r="G102" s="30">
        <v>0.04206018518518518</v>
      </c>
      <c r="H102" s="2">
        <v>10</v>
      </c>
      <c r="K102" s="14" t="s">
        <v>91</v>
      </c>
      <c r="L102" s="153" t="s">
        <v>102</v>
      </c>
    </row>
    <row r="103" spans="1:8" ht="12.75">
      <c r="A103" s="166" t="s">
        <v>156</v>
      </c>
      <c r="B103" s="3">
        <v>38812</v>
      </c>
      <c r="E103" s="29" t="s">
        <v>157</v>
      </c>
      <c r="F103" s="1" t="s">
        <v>354</v>
      </c>
      <c r="G103" s="30">
        <v>0.07342592592592594</v>
      </c>
      <c r="H103" s="2">
        <v>18.9</v>
      </c>
    </row>
    <row r="104" spans="1:7" ht="12.75">
      <c r="A104" s="166" t="s">
        <v>158</v>
      </c>
      <c r="B104" s="3">
        <v>38813</v>
      </c>
      <c r="E104" s="29" t="s">
        <v>121</v>
      </c>
      <c r="F104" s="6" t="s">
        <v>356</v>
      </c>
      <c r="G104" s="20"/>
    </row>
    <row r="105" spans="1:10" ht="12.75">
      <c r="A105" s="166" t="s">
        <v>159</v>
      </c>
      <c r="B105" s="3">
        <v>38814</v>
      </c>
      <c r="E105" s="29" t="s">
        <v>25</v>
      </c>
      <c r="F105" s="6" t="s">
        <v>357</v>
      </c>
      <c r="G105" s="20"/>
      <c r="J105" s="171" t="s">
        <v>360</v>
      </c>
    </row>
    <row r="106" spans="1:10" ht="12.75">
      <c r="A106" s="166" t="s">
        <v>160</v>
      </c>
      <c r="B106" s="3">
        <v>38815</v>
      </c>
      <c r="C106" s="172" t="s">
        <v>75</v>
      </c>
      <c r="E106" s="29" t="s">
        <v>161</v>
      </c>
      <c r="F106" s="1" t="s">
        <v>358</v>
      </c>
      <c r="G106" s="30">
        <v>0.06944444444444443</v>
      </c>
      <c r="H106" s="2">
        <v>18</v>
      </c>
      <c r="J106" s="171"/>
    </row>
    <row r="107" spans="1:10" ht="12.75">
      <c r="A107" s="166" t="s">
        <v>162</v>
      </c>
      <c r="B107" s="3">
        <v>38816</v>
      </c>
      <c r="C107" s="173"/>
      <c r="E107" s="29" t="s">
        <v>113</v>
      </c>
      <c r="F107" s="26" t="s">
        <v>359</v>
      </c>
      <c r="G107" s="42"/>
      <c r="J107" s="171"/>
    </row>
    <row r="108" spans="1:10" ht="12.75">
      <c r="A108" s="169"/>
      <c r="B108" s="34" t="s">
        <v>117</v>
      </c>
      <c r="C108" s="173"/>
      <c r="D108" s="155"/>
      <c r="E108" s="156"/>
      <c r="F108" s="157"/>
      <c r="G108" s="37">
        <f>SUM(G101:G107)</f>
        <v>0.18493055555555554</v>
      </c>
      <c r="H108" s="38">
        <f>SUM(H101:H107)</f>
        <v>46.9</v>
      </c>
      <c r="I108" s="158"/>
      <c r="J108" s="171"/>
    </row>
    <row r="109" spans="1:10" ht="12.75">
      <c r="A109" s="166" t="s">
        <v>48</v>
      </c>
      <c r="B109" s="3">
        <v>38817</v>
      </c>
      <c r="C109" s="173"/>
      <c r="E109" s="41" t="s">
        <v>25</v>
      </c>
      <c r="F109" s="6" t="s">
        <v>10</v>
      </c>
      <c r="G109" s="20"/>
      <c r="J109" s="171"/>
    </row>
    <row r="110" spans="1:12" ht="12.75">
      <c r="A110" s="166" t="s">
        <v>163</v>
      </c>
      <c r="B110" s="3">
        <v>38818</v>
      </c>
      <c r="C110" s="173"/>
      <c r="E110" s="41" t="s">
        <v>103</v>
      </c>
      <c r="F110" s="1" t="s">
        <v>348</v>
      </c>
      <c r="G110" s="30">
        <v>0.04305555555555556</v>
      </c>
      <c r="H110" s="2">
        <v>10</v>
      </c>
      <c r="J110" s="171"/>
      <c r="K110" s="14" t="s">
        <v>91</v>
      </c>
      <c r="L110" s="153" t="s">
        <v>102</v>
      </c>
    </row>
    <row r="111" spans="1:10" ht="12.75">
      <c r="A111" s="166" t="s">
        <v>164</v>
      </c>
      <c r="B111" s="3">
        <v>38819</v>
      </c>
      <c r="C111" s="173"/>
      <c r="E111" s="41" t="s">
        <v>25</v>
      </c>
      <c r="F111" s="6" t="s">
        <v>10</v>
      </c>
      <c r="G111" s="20"/>
      <c r="J111" s="171"/>
    </row>
    <row r="112" spans="1:8" ht="25.5">
      <c r="A112" s="166" t="s">
        <v>165</v>
      </c>
      <c r="B112" s="3">
        <v>38820</v>
      </c>
      <c r="C112" s="173"/>
      <c r="E112" s="41" t="s">
        <v>166</v>
      </c>
      <c r="F112" s="1" t="s">
        <v>367</v>
      </c>
      <c r="G112" s="30">
        <v>0.051388888888888894</v>
      </c>
      <c r="H112" s="2">
        <v>14</v>
      </c>
    </row>
    <row r="113" spans="1:7" ht="12.75">
      <c r="A113" s="166" t="s">
        <v>167</v>
      </c>
      <c r="B113" s="3">
        <v>38821</v>
      </c>
      <c r="C113" s="173"/>
      <c r="E113" s="41" t="s">
        <v>25</v>
      </c>
      <c r="F113" s="6" t="s">
        <v>10</v>
      </c>
      <c r="G113" s="20"/>
    </row>
    <row r="114" spans="1:10" ht="12.75">
      <c r="A114" s="166" t="s">
        <v>168</v>
      </c>
      <c r="B114" s="3">
        <v>38822</v>
      </c>
      <c r="C114" s="173"/>
      <c r="E114" s="41" t="s">
        <v>169</v>
      </c>
      <c r="F114" s="6" t="s">
        <v>10</v>
      </c>
      <c r="G114" s="20"/>
      <c r="J114" s="170" t="s">
        <v>170</v>
      </c>
    </row>
    <row r="115" spans="1:12" ht="12.75">
      <c r="A115" s="166" t="s">
        <v>171</v>
      </c>
      <c r="B115" s="3">
        <v>38823</v>
      </c>
      <c r="C115" s="173"/>
      <c r="E115" s="41" t="s">
        <v>25</v>
      </c>
      <c r="F115" s="1" t="s">
        <v>366</v>
      </c>
      <c r="G115" s="30">
        <v>0.03208333333333333</v>
      </c>
      <c r="H115" s="2">
        <v>7.25</v>
      </c>
      <c r="I115" s="22" t="s">
        <v>272</v>
      </c>
      <c r="J115" s="170"/>
      <c r="K115" s="14" t="s">
        <v>91</v>
      </c>
      <c r="L115" s="153" t="s">
        <v>102</v>
      </c>
    </row>
    <row r="116" spans="1:10" ht="12.75">
      <c r="A116" s="169"/>
      <c r="B116" s="34" t="s">
        <v>117</v>
      </c>
      <c r="C116" s="173"/>
      <c r="D116" s="155"/>
      <c r="E116" s="159"/>
      <c r="F116" s="155"/>
      <c r="G116" s="37">
        <f>SUM(G109:G115)</f>
        <v>0.1265277777777778</v>
      </c>
      <c r="H116" s="38">
        <f>SUM(H109:H115)</f>
        <v>31.25</v>
      </c>
      <c r="I116" s="158"/>
      <c r="J116" s="170"/>
    </row>
    <row r="117" spans="1:10" ht="12.75">
      <c r="A117" s="166" t="s">
        <v>172</v>
      </c>
      <c r="B117" s="3">
        <v>38824</v>
      </c>
      <c r="C117" s="173"/>
      <c r="E117" s="41" t="s">
        <v>173</v>
      </c>
      <c r="F117" s="6" t="s">
        <v>10</v>
      </c>
      <c r="G117" s="20"/>
      <c r="J117" s="170"/>
    </row>
    <row r="118" spans="1:12" ht="12.75">
      <c r="A118" s="166" t="s">
        <v>174</v>
      </c>
      <c r="B118" s="3">
        <v>38825</v>
      </c>
      <c r="C118" s="173"/>
      <c r="E118" s="41" t="s">
        <v>25</v>
      </c>
      <c r="F118" s="1" t="s">
        <v>368</v>
      </c>
      <c r="G118" s="30">
        <v>0.01892361111111111</v>
      </c>
      <c r="H118" s="2">
        <v>4.31</v>
      </c>
      <c r="I118" s="22" t="s">
        <v>272</v>
      </c>
      <c r="J118" s="170"/>
      <c r="K118" s="14" t="s">
        <v>91</v>
      </c>
      <c r="L118" s="153" t="s">
        <v>102</v>
      </c>
    </row>
    <row r="119" spans="1:10" ht="12.75">
      <c r="A119" s="166" t="s">
        <v>175</v>
      </c>
      <c r="B119" s="3">
        <v>38826</v>
      </c>
      <c r="C119" s="173"/>
      <c r="E119" s="41" t="s">
        <v>176</v>
      </c>
      <c r="F119" s="6" t="s">
        <v>10</v>
      </c>
      <c r="G119" s="20"/>
      <c r="J119" s="170"/>
    </row>
    <row r="120" spans="1:12" ht="12.75">
      <c r="A120" s="166" t="s">
        <v>177</v>
      </c>
      <c r="B120" s="3">
        <v>38827</v>
      </c>
      <c r="C120" s="173"/>
      <c r="E120" s="41" t="s">
        <v>25</v>
      </c>
      <c r="F120" s="1" t="s">
        <v>369</v>
      </c>
      <c r="G120" s="30">
        <v>0.020324074074074074</v>
      </c>
      <c r="H120" s="2">
        <v>4.35</v>
      </c>
      <c r="I120" s="22" t="s">
        <v>272</v>
      </c>
      <c r="J120" s="170"/>
      <c r="K120" s="14" t="s">
        <v>91</v>
      </c>
      <c r="L120" s="153" t="s">
        <v>102</v>
      </c>
    </row>
    <row r="121" spans="1:10" ht="12.75">
      <c r="A121" s="166" t="s">
        <v>178</v>
      </c>
      <c r="B121" s="3">
        <v>38828</v>
      </c>
      <c r="C121" s="173"/>
      <c r="E121" s="41" t="s">
        <v>25</v>
      </c>
      <c r="F121" s="6" t="s">
        <v>10</v>
      </c>
      <c r="G121" s="20"/>
      <c r="J121" s="170"/>
    </row>
    <row r="122" spans="1:12" ht="12.75">
      <c r="A122" s="166" t="s">
        <v>179</v>
      </c>
      <c r="B122" s="3">
        <v>38829</v>
      </c>
      <c r="C122" s="173"/>
      <c r="E122" s="40" t="s">
        <v>180</v>
      </c>
      <c r="F122" s="1" t="s">
        <v>370</v>
      </c>
      <c r="G122" s="30">
        <v>0.2569444444444445</v>
      </c>
      <c r="H122" s="2">
        <v>49.91</v>
      </c>
      <c r="I122" s="22" t="s">
        <v>272</v>
      </c>
      <c r="J122" s="170"/>
      <c r="K122" s="28" t="s">
        <v>101</v>
      </c>
      <c r="L122" s="153" t="s">
        <v>102</v>
      </c>
    </row>
    <row r="123" spans="1:7" ht="11.25">
      <c r="A123" s="166" t="s">
        <v>181</v>
      </c>
      <c r="B123" s="3">
        <v>38830</v>
      </c>
      <c r="C123" s="173"/>
      <c r="E123" s="26"/>
      <c r="F123" s="6" t="s">
        <v>10</v>
      </c>
      <c r="G123" s="20"/>
    </row>
    <row r="124" spans="1:9" ht="11.25">
      <c r="A124" s="169"/>
      <c r="B124" s="34" t="s">
        <v>117</v>
      </c>
      <c r="C124" s="173"/>
      <c r="D124" s="155"/>
      <c r="E124" s="157"/>
      <c r="F124" s="155"/>
      <c r="G124" s="37">
        <f>SUM(G117:G123)</f>
        <v>0.29619212962962965</v>
      </c>
      <c r="H124" s="38">
        <f>SUM(H117:H123)</f>
        <v>58.56999999999999</v>
      </c>
      <c r="I124" s="158"/>
    </row>
    <row r="125" spans="1:11" ht="11.25">
      <c r="A125" s="166" t="s">
        <v>53</v>
      </c>
      <c r="B125" s="3">
        <v>38831</v>
      </c>
      <c r="E125" s="26"/>
      <c r="F125" s="1" t="s">
        <v>364</v>
      </c>
      <c r="G125" s="30">
        <v>0.033032407407407406</v>
      </c>
      <c r="H125" s="2">
        <v>12.13</v>
      </c>
      <c r="I125" s="22" t="s">
        <v>272</v>
      </c>
      <c r="K125" s="1" t="s">
        <v>365</v>
      </c>
    </row>
    <row r="126" spans="1:7" ht="11.25">
      <c r="A126" s="166"/>
      <c r="B126" s="3">
        <v>38832</v>
      </c>
      <c r="E126" s="26"/>
      <c r="F126" s="6" t="s">
        <v>10</v>
      </c>
      <c r="G126" s="20"/>
    </row>
    <row r="127" spans="1:12" ht="11.25">
      <c r="A127" s="166"/>
      <c r="B127" s="3">
        <v>38833</v>
      </c>
      <c r="E127" s="26"/>
      <c r="F127" s="1" t="s">
        <v>363</v>
      </c>
      <c r="G127" s="30">
        <v>0.03408564814814815</v>
      </c>
      <c r="H127" s="2">
        <v>7.45</v>
      </c>
      <c r="I127" s="22" t="s">
        <v>272</v>
      </c>
      <c r="K127" s="14" t="s">
        <v>15</v>
      </c>
      <c r="L127" s="1" t="s">
        <v>346</v>
      </c>
    </row>
    <row r="128" spans="1:7" ht="11.25">
      <c r="A128" s="166"/>
      <c r="B128" s="3">
        <v>38834</v>
      </c>
      <c r="E128" s="26"/>
      <c r="F128" s="6" t="s">
        <v>10</v>
      </c>
      <c r="G128" s="20"/>
    </row>
    <row r="129" spans="1:7" ht="11.25">
      <c r="A129" s="166"/>
      <c r="B129" s="3">
        <v>38835</v>
      </c>
      <c r="E129" s="26"/>
      <c r="F129" s="6" t="s">
        <v>10</v>
      </c>
      <c r="G129" s="20"/>
    </row>
    <row r="130" spans="1:7" ht="11.25">
      <c r="A130" s="166"/>
      <c r="B130" s="3">
        <v>38836</v>
      </c>
      <c r="E130" s="26"/>
      <c r="F130" s="6" t="s">
        <v>10</v>
      </c>
      <c r="G130" s="20"/>
    </row>
    <row r="131" spans="1:12" ht="11.25">
      <c r="A131" s="166"/>
      <c r="B131" s="3">
        <v>38837</v>
      </c>
      <c r="E131" s="26"/>
      <c r="F131" s="1" t="s">
        <v>361</v>
      </c>
      <c r="G131" s="30">
        <v>0.04659722222222223</v>
      </c>
      <c r="H131" s="2">
        <v>11.3</v>
      </c>
      <c r="I131" s="22" t="s">
        <v>272</v>
      </c>
      <c r="K131" s="14" t="s">
        <v>15</v>
      </c>
      <c r="L131" s="1" t="s">
        <v>346</v>
      </c>
    </row>
    <row r="132" spans="1:9" ht="11.25">
      <c r="A132" s="169"/>
      <c r="B132" s="34" t="s">
        <v>117</v>
      </c>
      <c r="D132" s="155"/>
      <c r="E132" s="157"/>
      <c r="F132" s="155"/>
      <c r="G132" s="37">
        <f>SUM(G125:G131)</f>
        <v>0.11371527777777779</v>
      </c>
      <c r="H132" s="38">
        <f>SUM(H125:H131)</f>
        <v>30.880000000000003</v>
      </c>
      <c r="I132" s="158"/>
    </row>
    <row r="133" spans="1:12" ht="11.25">
      <c r="A133" s="166" t="s">
        <v>54</v>
      </c>
      <c r="B133" s="3">
        <v>38838</v>
      </c>
      <c r="E133" s="26"/>
      <c r="F133" s="1" t="s">
        <v>373</v>
      </c>
      <c r="G133" s="30">
        <v>0.03715277777777778</v>
      </c>
      <c r="H133" s="2">
        <v>9.8</v>
      </c>
      <c r="I133" s="22" t="s">
        <v>272</v>
      </c>
      <c r="K133" s="14" t="s">
        <v>15</v>
      </c>
      <c r="L133" s="1" t="s">
        <v>346</v>
      </c>
    </row>
    <row r="134" spans="1:7" ht="11.25">
      <c r="A134" s="166"/>
      <c r="B134" s="3">
        <v>38839</v>
      </c>
      <c r="E134" s="26"/>
      <c r="F134" s="6" t="s">
        <v>10</v>
      </c>
      <c r="G134" s="20"/>
    </row>
    <row r="135" spans="1:7" ht="11.25">
      <c r="A135" s="166"/>
      <c r="B135" s="3">
        <v>38840</v>
      </c>
      <c r="F135" s="6" t="s">
        <v>10</v>
      </c>
      <c r="G135" s="20"/>
    </row>
    <row r="136" spans="1:7" ht="11.25">
      <c r="A136" s="166"/>
      <c r="B136" s="3">
        <v>38841</v>
      </c>
      <c r="F136" s="6" t="s">
        <v>10</v>
      </c>
      <c r="G136" s="20"/>
    </row>
    <row r="137" spans="1:7" ht="11.25">
      <c r="A137" s="166"/>
      <c r="B137" s="3">
        <v>38842</v>
      </c>
      <c r="F137" s="6" t="s">
        <v>10</v>
      </c>
      <c r="G137" s="20"/>
    </row>
    <row r="138" spans="1:12" ht="11.25">
      <c r="A138" s="166"/>
      <c r="B138" s="3">
        <v>38843</v>
      </c>
      <c r="F138" s="1" t="s">
        <v>371</v>
      </c>
      <c r="G138" s="30">
        <v>0.05416666666666667</v>
      </c>
      <c r="H138" s="2">
        <v>12.6</v>
      </c>
      <c r="I138" s="22" t="s">
        <v>272</v>
      </c>
      <c r="K138" s="14" t="s">
        <v>15</v>
      </c>
      <c r="L138" s="1" t="s">
        <v>346</v>
      </c>
    </row>
    <row r="139" spans="1:12" ht="11.25">
      <c r="A139" s="166"/>
      <c r="B139" s="3">
        <v>38844</v>
      </c>
      <c r="F139" s="1" t="s">
        <v>372</v>
      </c>
      <c r="G139" s="30">
        <v>0.08263888888888889</v>
      </c>
      <c r="H139" s="2">
        <v>17.5</v>
      </c>
      <c r="I139" s="22" t="s">
        <v>272</v>
      </c>
      <c r="K139" s="14" t="s">
        <v>15</v>
      </c>
      <c r="L139" s="1" t="s">
        <v>346</v>
      </c>
    </row>
    <row r="140" spans="1:9" ht="11.25">
      <c r="A140" s="166"/>
      <c r="B140" s="34" t="s">
        <v>117</v>
      </c>
      <c r="D140" s="155"/>
      <c r="E140" s="157"/>
      <c r="F140" s="155"/>
      <c r="G140" s="37">
        <f>SUM(G133:G139)</f>
        <v>0.17395833333333333</v>
      </c>
      <c r="H140" s="38">
        <f>SUM(H133:H139)</f>
        <v>39.9</v>
      </c>
      <c r="I140" s="158"/>
    </row>
    <row r="141" spans="1:7" ht="11.25">
      <c r="A141" s="166" t="s">
        <v>57</v>
      </c>
      <c r="B141" s="3">
        <v>38845</v>
      </c>
      <c r="F141" s="6" t="s">
        <v>10</v>
      </c>
      <c r="G141" s="30"/>
    </row>
    <row r="142" spans="1:7" ht="11.25">
      <c r="A142" s="166"/>
      <c r="B142" s="3">
        <v>38846</v>
      </c>
      <c r="F142" s="6" t="s">
        <v>10</v>
      </c>
      <c r="G142" s="30"/>
    </row>
    <row r="143" spans="1:7" ht="11.25">
      <c r="A143" s="166"/>
      <c r="B143" s="3">
        <v>38847</v>
      </c>
      <c r="F143" s="6" t="s">
        <v>10</v>
      </c>
      <c r="G143" s="30"/>
    </row>
    <row r="144" spans="1:12" ht="11.25">
      <c r="A144" s="166"/>
      <c r="B144" s="3">
        <v>38848</v>
      </c>
      <c r="F144" s="1" t="s">
        <v>406</v>
      </c>
      <c r="G144" s="30">
        <v>0.027314814814814816</v>
      </c>
      <c r="H144" s="2">
        <v>6.1</v>
      </c>
      <c r="I144" s="22" t="s">
        <v>272</v>
      </c>
      <c r="K144" s="13" t="s">
        <v>13</v>
      </c>
      <c r="L144" s="1" t="s">
        <v>346</v>
      </c>
    </row>
    <row r="145" spans="1:7" ht="11.25">
      <c r="A145" s="166"/>
      <c r="B145" s="3">
        <v>38849</v>
      </c>
      <c r="F145" s="6" t="s">
        <v>10</v>
      </c>
      <c r="G145" s="30"/>
    </row>
    <row r="146" spans="1:12" ht="11.25">
      <c r="A146" s="166"/>
      <c r="B146" s="3">
        <v>38850</v>
      </c>
      <c r="F146" s="1" t="s">
        <v>407</v>
      </c>
      <c r="G146" s="30">
        <v>0.04040509259259259</v>
      </c>
      <c r="H146" s="2">
        <v>9.7</v>
      </c>
      <c r="I146" s="22" t="s">
        <v>272</v>
      </c>
      <c r="K146" s="14" t="s">
        <v>15</v>
      </c>
      <c r="L146" s="1" t="s">
        <v>346</v>
      </c>
    </row>
    <row r="147" spans="1:12" ht="22.5" customHeight="1">
      <c r="A147" s="166"/>
      <c r="B147" s="3">
        <v>38851</v>
      </c>
      <c r="E147" s="1" t="s">
        <v>404</v>
      </c>
      <c r="F147" s="17" t="s">
        <v>405</v>
      </c>
      <c r="G147" s="30">
        <v>0.20094907407407406</v>
      </c>
      <c r="H147" s="2">
        <v>39.3</v>
      </c>
      <c r="I147" s="22" t="s">
        <v>272</v>
      </c>
      <c r="K147" s="28" t="s">
        <v>101</v>
      </c>
      <c r="L147" s="1" t="s">
        <v>346</v>
      </c>
    </row>
    <row r="148" spans="1:9" ht="11.25">
      <c r="A148" s="166"/>
      <c r="B148" s="34" t="s">
        <v>117</v>
      </c>
      <c r="D148" s="155"/>
      <c r="E148" s="157"/>
      <c r="F148" s="155"/>
      <c r="G148" s="37">
        <f>SUM(G141:G147)</f>
        <v>0.26866898148148144</v>
      </c>
      <c r="H148" s="38">
        <f>SUM(H141:H147)</f>
        <v>55.099999999999994</v>
      </c>
      <c r="I148" s="158"/>
    </row>
    <row r="149" spans="1:7" ht="11.25">
      <c r="A149" s="166" t="s">
        <v>58</v>
      </c>
      <c r="B149" s="3">
        <v>38852</v>
      </c>
      <c r="F149" s="6" t="s">
        <v>10</v>
      </c>
      <c r="G149" s="20"/>
    </row>
    <row r="150" spans="1:7" ht="11.25">
      <c r="A150" s="166"/>
      <c r="B150" s="3">
        <v>38853</v>
      </c>
      <c r="F150" s="6" t="s">
        <v>10</v>
      </c>
      <c r="G150" s="20"/>
    </row>
    <row r="151" spans="1:12" ht="11.25">
      <c r="A151" s="166"/>
      <c r="B151" s="3">
        <v>38854</v>
      </c>
      <c r="F151" s="1" t="s">
        <v>409</v>
      </c>
      <c r="G151" s="30">
        <v>0.030520833333333334</v>
      </c>
      <c r="H151" s="2">
        <v>7.1</v>
      </c>
      <c r="I151" s="22" t="s">
        <v>272</v>
      </c>
      <c r="K151" s="14" t="s">
        <v>15</v>
      </c>
      <c r="L151" s="1" t="s">
        <v>346</v>
      </c>
    </row>
    <row r="152" spans="1:7" ht="11.25">
      <c r="A152" s="166"/>
      <c r="B152" s="3">
        <v>38855</v>
      </c>
      <c r="F152" s="6" t="s">
        <v>10</v>
      </c>
      <c r="G152" s="20"/>
    </row>
    <row r="153" spans="1:7" ht="11.25">
      <c r="A153" s="166"/>
      <c r="B153" s="3">
        <v>38856</v>
      </c>
      <c r="F153" s="6" t="s">
        <v>10</v>
      </c>
      <c r="G153" s="20"/>
    </row>
    <row r="154" spans="1:7" ht="11.25">
      <c r="A154" s="166"/>
      <c r="B154" s="3">
        <v>38857</v>
      </c>
      <c r="F154" s="6" t="s">
        <v>10</v>
      </c>
      <c r="G154" s="20"/>
    </row>
    <row r="155" spans="1:12" ht="11.25">
      <c r="A155" s="166"/>
      <c r="B155" s="3">
        <v>38858</v>
      </c>
      <c r="E155" s="1" t="s">
        <v>381</v>
      </c>
      <c r="F155" s="1" t="s">
        <v>408</v>
      </c>
      <c r="G155" s="30">
        <v>0.08402777777777777</v>
      </c>
      <c r="H155" s="2">
        <v>15</v>
      </c>
      <c r="K155" s="28" t="s">
        <v>101</v>
      </c>
      <c r="L155" s="1" t="s">
        <v>105</v>
      </c>
    </row>
    <row r="156" spans="1:9" ht="11.25">
      <c r="A156" s="166"/>
      <c r="B156" s="34" t="s">
        <v>117</v>
      </c>
      <c r="D156" s="155"/>
      <c r="E156" s="157"/>
      <c r="F156" s="155"/>
      <c r="G156" s="37">
        <f>SUM(G149:G155)</f>
        <v>0.1145486111111111</v>
      </c>
      <c r="H156" s="38">
        <f>SUM(H149:H155)</f>
        <v>22.1</v>
      </c>
      <c r="I156" s="158"/>
    </row>
    <row r="157" spans="1:7" ht="11.25">
      <c r="A157" s="166" t="s">
        <v>59</v>
      </c>
      <c r="B157" s="3">
        <v>38859</v>
      </c>
      <c r="E157" s="161" t="s">
        <v>398</v>
      </c>
      <c r="F157" s="6" t="s">
        <v>10</v>
      </c>
      <c r="G157" s="20"/>
    </row>
    <row r="158" spans="1:12" ht="56.25">
      <c r="A158" s="166"/>
      <c r="B158" s="3">
        <v>38860</v>
      </c>
      <c r="E158" s="161" t="s">
        <v>399</v>
      </c>
      <c r="F158" s="17" t="s">
        <v>403</v>
      </c>
      <c r="G158" s="30">
        <v>0.038599537037037036</v>
      </c>
      <c r="H158" s="2">
        <v>9.3</v>
      </c>
      <c r="I158" s="22" t="s">
        <v>272</v>
      </c>
      <c r="K158" s="13" t="s">
        <v>13</v>
      </c>
      <c r="L158" s="1" t="s">
        <v>105</v>
      </c>
    </row>
    <row r="159" spans="1:7" ht="11.25">
      <c r="A159" s="166"/>
      <c r="B159" s="3">
        <v>38861</v>
      </c>
      <c r="E159" s="1" t="s">
        <v>382</v>
      </c>
      <c r="F159" s="6" t="s">
        <v>10</v>
      </c>
      <c r="G159" s="20"/>
    </row>
    <row r="160" spans="1:12" ht="22.5">
      <c r="A160" s="166"/>
      <c r="B160" s="3">
        <v>38862</v>
      </c>
      <c r="E160" s="161" t="s">
        <v>400</v>
      </c>
      <c r="F160" s="17" t="s">
        <v>410</v>
      </c>
      <c r="G160" s="30">
        <v>0.054120370370370374</v>
      </c>
      <c r="H160" s="2">
        <v>12.5</v>
      </c>
      <c r="I160" s="22" t="s">
        <v>272</v>
      </c>
      <c r="K160" s="13" t="s">
        <v>13</v>
      </c>
      <c r="L160" s="1" t="s">
        <v>105</v>
      </c>
    </row>
    <row r="161" spans="1:12" ht="11.25">
      <c r="A161" s="166"/>
      <c r="B161" s="3">
        <v>38863</v>
      </c>
      <c r="F161" s="1" t="s">
        <v>411</v>
      </c>
      <c r="G161" s="30">
        <v>0.03837962962962963</v>
      </c>
      <c r="H161" s="2">
        <v>8.9</v>
      </c>
      <c r="I161" s="22" t="s">
        <v>272</v>
      </c>
      <c r="K161" s="14" t="s">
        <v>15</v>
      </c>
      <c r="L161" s="1" t="s">
        <v>105</v>
      </c>
    </row>
    <row r="162" spans="1:12" ht="11.25">
      <c r="A162" s="166"/>
      <c r="B162" s="3">
        <v>38864</v>
      </c>
      <c r="E162" s="161" t="s">
        <v>401</v>
      </c>
      <c r="F162" s="1" t="s">
        <v>414</v>
      </c>
      <c r="G162" s="162">
        <v>0.0515625</v>
      </c>
      <c r="H162" s="2">
        <v>12.4</v>
      </c>
      <c r="I162" s="22" t="s">
        <v>272</v>
      </c>
      <c r="K162" s="18" t="s">
        <v>50</v>
      </c>
      <c r="L162" s="1" t="s">
        <v>105</v>
      </c>
    </row>
    <row r="163" spans="1:12" ht="11.25">
      <c r="A163" s="166"/>
      <c r="B163" s="3">
        <v>38865</v>
      </c>
      <c r="E163" s="161" t="s">
        <v>402</v>
      </c>
      <c r="F163" s="1" t="s">
        <v>412</v>
      </c>
      <c r="G163" s="162">
        <v>0.06145833333333334</v>
      </c>
      <c r="H163" s="2">
        <v>14.4</v>
      </c>
      <c r="I163" s="22" t="s">
        <v>272</v>
      </c>
      <c r="K163" s="14" t="s">
        <v>15</v>
      </c>
      <c r="L163" s="1" t="s">
        <v>346</v>
      </c>
    </row>
    <row r="164" spans="1:9" ht="11.25">
      <c r="A164" s="166"/>
      <c r="B164" s="34" t="s">
        <v>117</v>
      </c>
      <c r="D164" s="155"/>
      <c r="E164" s="157"/>
      <c r="F164" s="155"/>
      <c r="G164" s="37">
        <f>SUM(G157:G163)</f>
        <v>0.24412037037037038</v>
      </c>
      <c r="H164" s="38">
        <f>SUM(H157:H163)</f>
        <v>57.5</v>
      </c>
      <c r="I164" s="158"/>
    </row>
    <row r="165" spans="1:6" ht="11.25">
      <c r="A165" s="166" t="s">
        <v>62</v>
      </c>
      <c r="B165" s="3">
        <v>38866</v>
      </c>
      <c r="E165" s="1" t="s">
        <v>10</v>
      </c>
      <c r="F165" s="6" t="s">
        <v>10</v>
      </c>
    </row>
    <row r="166" spans="1:12" ht="33.75">
      <c r="A166" s="166"/>
      <c r="B166" s="3">
        <v>38867</v>
      </c>
      <c r="E166" s="1" t="s">
        <v>415</v>
      </c>
      <c r="F166" s="17" t="s">
        <v>418</v>
      </c>
      <c r="G166" s="162">
        <v>0.03543981481481481</v>
      </c>
      <c r="H166" s="2">
        <v>9.4</v>
      </c>
      <c r="I166" s="22" t="s">
        <v>272</v>
      </c>
      <c r="L166" s="153" t="s">
        <v>102</v>
      </c>
    </row>
    <row r="167" spans="1:12" ht="11.25">
      <c r="A167" s="166"/>
      <c r="B167" s="3">
        <v>38868</v>
      </c>
      <c r="E167" s="1" t="s">
        <v>247</v>
      </c>
      <c r="F167" s="1" t="s">
        <v>420</v>
      </c>
      <c r="G167" s="162">
        <v>0.030949074074074077</v>
      </c>
      <c r="H167" s="2">
        <v>6.5</v>
      </c>
      <c r="I167" s="22" t="s">
        <v>272</v>
      </c>
      <c r="L167" s="153" t="s">
        <v>102</v>
      </c>
    </row>
    <row r="168" spans="1:9" ht="11.25">
      <c r="A168" s="166"/>
      <c r="B168" s="3">
        <v>38869</v>
      </c>
      <c r="E168" s="1" t="s">
        <v>416</v>
      </c>
      <c r="F168" s="1" t="s">
        <v>423</v>
      </c>
      <c r="G168" s="162">
        <v>0.032858796296296296</v>
      </c>
      <c r="H168" s="2">
        <v>7.3</v>
      </c>
      <c r="I168" s="22" t="s">
        <v>272</v>
      </c>
    </row>
    <row r="169" spans="1:6" ht="11.25">
      <c r="A169" s="166"/>
      <c r="B169" s="3">
        <v>38870</v>
      </c>
      <c r="E169" s="1" t="s">
        <v>10</v>
      </c>
      <c r="F169" s="6" t="s">
        <v>10</v>
      </c>
    </row>
    <row r="170" spans="1:12" ht="22.5">
      <c r="A170" s="166"/>
      <c r="B170" s="3">
        <v>38871</v>
      </c>
      <c r="E170" s="1" t="s">
        <v>413</v>
      </c>
      <c r="F170" s="17" t="s">
        <v>422</v>
      </c>
      <c r="G170" s="162">
        <v>0.045613425925925925</v>
      </c>
      <c r="H170" s="2">
        <v>12.8</v>
      </c>
      <c r="J170" s="1" t="s">
        <v>182</v>
      </c>
      <c r="L170" s="153" t="s">
        <v>421</v>
      </c>
    </row>
    <row r="171" spans="1:6" ht="11.25">
      <c r="A171" s="166"/>
      <c r="B171" s="3">
        <v>38872</v>
      </c>
      <c r="E171" s="1" t="s">
        <v>417</v>
      </c>
      <c r="F171" s="6" t="s">
        <v>10</v>
      </c>
    </row>
    <row r="172" spans="1:9" ht="11.25">
      <c r="A172" s="166"/>
      <c r="B172" s="34" t="s">
        <v>117</v>
      </c>
      <c r="D172" s="155"/>
      <c r="E172" s="157"/>
      <c r="F172" s="155"/>
      <c r="G172" s="37">
        <f>SUM(G165:G171)</f>
        <v>0.1448611111111111</v>
      </c>
      <c r="H172" s="38">
        <f>SUM(H165:H171)</f>
        <v>36</v>
      </c>
      <c r="I172" s="158"/>
    </row>
    <row r="173" spans="1:12" ht="11.25">
      <c r="A173" s="166" t="s">
        <v>374</v>
      </c>
      <c r="B173" s="3">
        <v>38873</v>
      </c>
      <c r="F173" s="1" t="s">
        <v>419</v>
      </c>
      <c r="G173" s="162">
        <v>0.04027777777777778</v>
      </c>
      <c r="H173" s="2">
        <v>9.8</v>
      </c>
      <c r="I173" s="22" t="s">
        <v>272</v>
      </c>
      <c r="L173" s="153" t="s">
        <v>421</v>
      </c>
    </row>
    <row r="174" spans="1:12" ht="45">
      <c r="A174" s="166"/>
      <c r="B174" s="3">
        <v>38874</v>
      </c>
      <c r="E174" s="1" t="s">
        <v>424</v>
      </c>
      <c r="F174" s="17" t="s">
        <v>432</v>
      </c>
      <c r="G174" s="162">
        <v>0.04097222222222222</v>
      </c>
      <c r="H174" s="2">
        <v>10</v>
      </c>
      <c r="I174" s="22" t="s">
        <v>272</v>
      </c>
      <c r="L174" s="153" t="s">
        <v>102</v>
      </c>
    </row>
    <row r="175" spans="1:12" ht="11.25">
      <c r="A175" s="166"/>
      <c r="B175" s="3">
        <v>38875</v>
      </c>
      <c r="E175" s="1" t="s">
        <v>380</v>
      </c>
      <c r="F175" s="1" t="s">
        <v>435</v>
      </c>
      <c r="G175" s="162">
        <v>0.05025462962962963</v>
      </c>
      <c r="H175" s="2">
        <v>7.8</v>
      </c>
      <c r="I175" s="22" t="s">
        <v>272</v>
      </c>
      <c r="L175" s="1" t="s">
        <v>346</v>
      </c>
    </row>
    <row r="176" spans="1:12" ht="45">
      <c r="A176" s="166"/>
      <c r="B176" s="3">
        <v>38876</v>
      </c>
      <c r="E176" s="1" t="s">
        <v>425</v>
      </c>
      <c r="F176" s="17" t="s">
        <v>431</v>
      </c>
      <c r="G176" s="162">
        <v>0.041666666666666664</v>
      </c>
      <c r="H176" s="2">
        <v>10</v>
      </c>
      <c r="L176" s="153" t="s">
        <v>102</v>
      </c>
    </row>
    <row r="177" spans="1:6" ht="11.25">
      <c r="A177" s="166"/>
      <c r="B177" s="3">
        <v>38877</v>
      </c>
      <c r="F177" s="6" t="s">
        <v>10</v>
      </c>
    </row>
    <row r="178" spans="1:12" ht="45">
      <c r="A178" s="166"/>
      <c r="B178" s="3">
        <v>38878</v>
      </c>
      <c r="E178" s="161" t="s">
        <v>401</v>
      </c>
      <c r="F178" s="17" t="s">
        <v>430</v>
      </c>
      <c r="G178" s="162">
        <v>0.05555555555555555</v>
      </c>
      <c r="H178" s="2">
        <v>14.6</v>
      </c>
      <c r="I178" s="22" t="s">
        <v>272</v>
      </c>
      <c r="L178" s="153" t="s">
        <v>102</v>
      </c>
    </row>
    <row r="179" spans="1:12" ht="11.25">
      <c r="A179" s="166"/>
      <c r="B179" s="3">
        <v>38879</v>
      </c>
      <c r="F179" s="1" t="s">
        <v>433</v>
      </c>
      <c r="G179" s="162">
        <v>0.04722222222222222</v>
      </c>
      <c r="H179" s="2">
        <v>10.7</v>
      </c>
      <c r="I179" s="22" t="s">
        <v>272</v>
      </c>
      <c r="L179" s="153" t="s">
        <v>102</v>
      </c>
    </row>
    <row r="180" spans="1:9" ht="11.25">
      <c r="A180" s="166"/>
      <c r="B180" s="34" t="s">
        <v>117</v>
      </c>
      <c r="D180" s="155"/>
      <c r="E180" s="157"/>
      <c r="F180" s="155"/>
      <c r="G180" s="37">
        <f>SUM(G173:G179)</f>
        <v>0.2759490740740741</v>
      </c>
      <c r="H180" s="38">
        <f>SUM(H173:H179)</f>
        <v>62.900000000000006</v>
      </c>
      <c r="I180" s="158"/>
    </row>
    <row r="181" spans="1:6" ht="11.25">
      <c r="A181" s="166" t="s">
        <v>67</v>
      </c>
      <c r="B181" s="3">
        <v>38880</v>
      </c>
      <c r="F181" s="6" t="s">
        <v>10</v>
      </c>
    </row>
    <row r="182" spans="1:9" ht="22.5">
      <c r="A182" s="166"/>
      <c r="B182" s="3">
        <v>38881</v>
      </c>
      <c r="E182" s="1" t="s">
        <v>426</v>
      </c>
      <c r="F182" s="17" t="s">
        <v>438</v>
      </c>
      <c r="G182" s="162">
        <v>0.03054398148148148</v>
      </c>
      <c r="H182" s="2">
        <v>7.3</v>
      </c>
      <c r="I182" s="22" t="s">
        <v>272</v>
      </c>
    </row>
    <row r="183" spans="1:9" ht="11.25">
      <c r="A183" s="166"/>
      <c r="B183" s="3">
        <v>38882</v>
      </c>
      <c r="E183" s="1" t="s">
        <v>380</v>
      </c>
      <c r="F183" s="1" t="s">
        <v>434</v>
      </c>
      <c r="G183" s="162">
        <v>0.04959490740740741</v>
      </c>
      <c r="H183" s="2">
        <v>9.7</v>
      </c>
      <c r="I183" s="22" t="s">
        <v>272</v>
      </c>
    </row>
    <row r="184" spans="1:8" ht="22.5">
      <c r="A184" s="166"/>
      <c r="B184" s="3">
        <v>38883</v>
      </c>
      <c r="E184" s="1" t="s">
        <v>427</v>
      </c>
      <c r="F184" s="17" t="s">
        <v>437</v>
      </c>
      <c r="G184" s="162">
        <v>0.041666666666666664</v>
      </c>
      <c r="H184" s="2">
        <v>10</v>
      </c>
    </row>
    <row r="185" spans="1:6" ht="11.25">
      <c r="A185" s="166"/>
      <c r="B185" s="3">
        <v>38884</v>
      </c>
      <c r="F185" s="6" t="s">
        <v>10</v>
      </c>
    </row>
    <row r="186" spans="1:9" ht="11.25">
      <c r="A186" s="166"/>
      <c r="B186" s="3">
        <v>38885</v>
      </c>
      <c r="E186" s="161" t="s">
        <v>428</v>
      </c>
      <c r="F186" s="1" t="s">
        <v>436</v>
      </c>
      <c r="G186" s="162">
        <v>0.038113425925925926</v>
      </c>
      <c r="H186" s="2">
        <v>9.7</v>
      </c>
      <c r="I186" s="22" t="s">
        <v>272</v>
      </c>
    </row>
    <row r="187" spans="1:8" ht="11.25">
      <c r="A187" s="166"/>
      <c r="B187" s="3">
        <v>38886</v>
      </c>
      <c r="E187" s="161"/>
      <c r="F187" s="17" t="s">
        <v>440</v>
      </c>
      <c r="G187" s="162">
        <v>0.04791666666666666</v>
      </c>
      <c r="H187" s="2">
        <v>11.9</v>
      </c>
    </row>
    <row r="188" spans="1:8" ht="11.25">
      <c r="A188" s="166"/>
      <c r="B188" s="3">
        <v>38886</v>
      </c>
      <c r="F188" s="1" t="s">
        <v>365</v>
      </c>
      <c r="G188" s="162">
        <v>0.02971064814814815</v>
      </c>
      <c r="H188" s="1">
        <v>15.3</v>
      </c>
    </row>
    <row r="189" spans="1:9" ht="11.25">
      <c r="A189" s="166"/>
      <c r="B189" s="34" t="s">
        <v>117</v>
      </c>
      <c r="D189" s="155"/>
      <c r="E189" s="157"/>
      <c r="F189" s="155"/>
      <c r="G189" s="37">
        <f>SUM(G181:G188)</f>
        <v>0.23754629629629628</v>
      </c>
      <c r="H189" s="38">
        <f>SUM(H181:H188)</f>
        <v>63.900000000000006</v>
      </c>
      <c r="I189" s="158"/>
    </row>
    <row r="190" spans="1:8" ht="11.25">
      <c r="A190" s="166" t="s">
        <v>68</v>
      </c>
      <c r="B190" s="3">
        <v>38887</v>
      </c>
      <c r="F190" s="1" t="s">
        <v>439</v>
      </c>
      <c r="G190" s="162">
        <v>0.061956018518518514</v>
      </c>
      <c r="H190" s="2">
        <v>27.7</v>
      </c>
    </row>
    <row r="191" spans="1:7" ht="11.25">
      <c r="A191" s="166"/>
      <c r="B191" s="3">
        <v>38888</v>
      </c>
      <c r="E191" s="1" t="s">
        <v>426</v>
      </c>
      <c r="F191" s="6" t="s">
        <v>442</v>
      </c>
      <c r="G191" s="162"/>
    </row>
    <row r="192" spans="1:7" ht="11.25">
      <c r="A192" s="166"/>
      <c r="B192" s="3">
        <v>38889</v>
      </c>
      <c r="E192" s="1" t="s">
        <v>380</v>
      </c>
      <c r="F192" s="6" t="s">
        <v>442</v>
      </c>
      <c r="G192" s="162"/>
    </row>
    <row r="193" spans="1:8" ht="33.75">
      <c r="A193" s="166"/>
      <c r="B193" s="3">
        <v>38890</v>
      </c>
      <c r="E193" s="1" t="s">
        <v>416</v>
      </c>
      <c r="F193" s="17" t="s">
        <v>441</v>
      </c>
      <c r="G193" s="162">
        <v>0.03935185185185185</v>
      </c>
      <c r="H193" s="2">
        <v>10.4</v>
      </c>
    </row>
    <row r="194" spans="1:6" ht="11.25">
      <c r="A194" s="166"/>
      <c r="B194" s="3">
        <v>38891</v>
      </c>
      <c r="F194" s="163" t="s">
        <v>10</v>
      </c>
    </row>
    <row r="195" spans="1:6" ht="11.25">
      <c r="A195" s="166"/>
      <c r="B195" s="3">
        <v>38892</v>
      </c>
      <c r="E195" s="161" t="s">
        <v>429</v>
      </c>
      <c r="F195" s="163" t="s">
        <v>443</v>
      </c>
    </row>
    <row r="196" spans="1:6" ht="11.25">
      <c r="A196" s="166"/>
      <c r="B196" s="3">
        <v>38893</v>
      </c>
      <c r="E196" s="161"/>
      <c r="F196" s="163" t="s">
        <v>10</v>
      </c>
    </row>
    <row r="197" spans="1:9" ht="11.25">
      <c r="A197" s="166"/>
      <c r="B197" s="34" t="s">
        <v>117</v>
      </c>
      <c r="D197" s="155"/>
      <c r="E197" s="157"/>
      <c r="F197" s="155"/>
      <c r="G197" s="37">
        <f>SUM(G190:G196)</f>
        <v>0.10130787037037037</v>
      </c>
      <c r="H197" s="38">
        <f>SUM(H190:H196)</f>
        <v>38.1</v>
      </c>
      <c r="I197" s="158"/>
    </row>
    <row r="198" spans="1:7" ht="11.25">
      <c r="A198" s="166" t="s">
        <v>71</v>
      </c>
      <c r="B198" s="3">
        <v>38894</v>
      </c>
      <c r="F198" s="163" t="s">
        <v>10</v>
      </c>
      <c r="G198" s="162"/>
    </row>
    <row r="199" spans="1:8" ht="11.25">
      <c r="A199" s="166"/>
      <c r="B199" s="3">
        <v>38895</v>
      </c>
      <c r="F199" s="1" t="s">
        <v>444</v>
      </c>
      <c r="G199" s="162">
        <v>0.031053240740740742</v>
      </c>
      <c r="H199" s="2">
        <v>7.7</v>
      </c>
    </row>
    <row r="200" spans="1:8" ht="11.25">
      <c r="A200" s="166"/>
      <c r="B200" s="3">
        <v>38896</v>
      </c>
      <c r="E200" s="1" t="s">
        <v>380</v>
      </c>
      <c r="F200" s="1" t="s">
        <v>445</v>
      </c>
      <c r="G200" s="162">
        <v>0.05303240740740741</v>
      </c>
      <c r="H200" s="2">
        <v>8</v>
      </c>
    </row>
    <row r="201" spans="1:8" ht="11.25">
      <c r="A201" s="166"/>
      <c r="B201" s="3">
        <v>38897</v>
      </c>
      <c r="F201" s="1" t="s">
        <v>446</v>
      </c>
      <c r="G201" s="162">
        <v>0.02693287037037037</v>
      </c>
      <c r="H201" s="2">
        <v>6.5</v>
      </c>
    </row>
    <row r="202" spans="1:6" ht="11.25">
      <c r="A202" s="166"/>
      <c r="B202" s="3">
        <v>38898</v>
      </c>
      <c r="F202" s="163" t="s">
        <v>10</v>
      </c>
    </row>
    <row r="203" spans="1:6" ht="11.25">
      <c r="A203" s="166"/>
      <c r="B203" s="3">
        <v>38899</v>
      </c>
      <c r="F203" s="163" t="s">
        <v>10</v>
      </c>
    </row>
    <row r="204" spans="1:6" ht="11.25">
      <c r="A204" s="166"/>
      <c r="B204" s="3">
        <v>38900</v>
      </c>
      <c r="F204" s="163" t="s">
        <v>10</v>
      </c>
    </row>
    <row r="205" spans="1:9" ht="11.25">
      <c r="A205" s="166"/>
      <c r="B205" s="34" t="s">
        <v>117</v>
      </c>
      <c r="D205" s="155"/>
      <c r="E205" s="157"/>
      <c r="F205" s="155"/>
      <c r="G205" s="37">
        <f>SUM(G198:G204)</f>
        <v>0.11101851851851852</v>
      </c>
      <c r="H205" s="38">
        <f>SUM(H198:H204)</f>
        <v>22.2</v>
      </c>
      <c r="I205" s="158"/>
    </row>
    <row r="206" spans="1:6" ht="11.25">
      <c r="A206" s="166" t="s">
        <v>73</v>
      </c>
      <c r="B206" s="3">
        <v>38901</v>
      </c>
      <c r="F206" s="163" t="s">
        <v>10</v>
      </c>
    </row>
    <row r="207" spans="1:6" ht="11.25">
      <c r="A207" s="166"/>
      <c r="B207" s="3">
        <v>38902</v>
      </c>
      <c r="F207" s="163" t="s">
        <v>10</v>
      </c>
    </row>
    <row r="208" spans="1:6" ht="11.25">
      <c r="A208" s="166"/>
      <c r="B208" s="3">
        <v>38903</v>
      </c>
      <c r="F208" s="163" t="s">
        <v>10</v>
      </c>
    </row>
    <row r="209" spans="1:8" ht="11.25">
      <c r="A209" s="166"/>
      <c r="B209" s="3">
        <v>38904</v>
      </c>
      <c r="F209" s="1" t="s">
        <v>447</v>
      </c>
      <c r="G209" s="162">
        <v>0.04361111111111111</v>
      </c>
      <c r="H209" s="2">
        <v>9.7</v>
      </c>
    </row>
    <row r="210" spans="1:6" ht="11.25">
      <c r="A210" s="166"/>
      <c r="B210" s="3">
        <v>38905</v>
      </c>
      <c r="F210" s="163" t="s">
        <v>10</v>
      </c>
    </row>
    <row r="211" spans="1:8" ht="11.25">
      <c r="A211" s="166"/>
      <c r="B211" s="3">
        <v>38906</v>
      </c>
      <c r="F211" s="17" t="s">
        <v>449</v>
      </c>
      <c r="G211" s="162">
        <v>0.052662037037037035</v>
      </c>
      <c r="H211" s="2">
        <v>13.1</v>
      </c>
    </row>
    <row r="212" spans="1:8" ht="11.25">
      <c r="A212" s="166"/>
      <c r="B212" s="3">
        <v>38907</v>
      </c>
      <c r="F212" s="1" t="s">
        <v>448</v>
      </c>
      <c r="G212" s="162">
        <v>0.03921296296296296</v>
      </c>
      <c r="H212" s="2">
        <v>8.5</v>
      </c>
    </row>
    <row r="213" spans="1:9" ht="11.25">
      <c r="A213" s="166"/>
      <c r="B213" s="34" t="s">
        <v>117</v>
      </c>
      <c r="D213" s="155"/>
      <c r="E213" s="157"/>
      <c r="F213" s="155"/>
      <c r="G213" s="37">
        <f>SUM(G206:G212)</f>
        <v>0.13548611111111108</v>
      </c>
      <c r="H213" s="38">
        <f>SUM(H206:H212)</f>
        <v>31.299999999999997</v>
      </c>
      <c r="I213" s="158"/>
    </row>
    <row r="214" spans="1:2" ht="11.25">
      <c r="A214" s="166" t="s">
        <v>74</v>
      </c>
      <c r="B214" s="3">
        <v>38908</v>
      </c>
    </row>
    <row r="215" spans="1:2" ht="11.25">
      <c r="A215" s="166"/>
      <c r="B215" s="3">
        <v>38909</v>
      </c>
    </row>
    <row r="216" spans="1:2" ht="11.25">
      <c r="A216" s="166"/>
      <c r="B216" s="3">
        <v>38910</v>
      </c>
    </row>
    <row r="217" spans="1:2" ht="11.25">
      <c r="A217" s="166"/>
      <c r="B217" s="3">
        <v>38911</v>
      </c>
    </row>
    <row r="218" spans="1:2" ht="11.25">
      <c r="A218" s="166"/>
      <c r="B218" s="3">
        <v>38912</v>
      </c>
    </row>
    <row r="219" spans="1:2" ht="11.25">
      <c r="A219" s="166"/>
      <c r="B219" s="3">
        <v>38913</v>
      </c>
    </row>
    <row r="220" spans="1:2" ht="11.25">
      <c r="A220" s="166"/>
      <c r="B220" s="3">
        <v>38914</v>
      </c>
    </row>
    <row r="221" spans="1:9" ht="11.25">
      <c r="A221" s="166"/>
      <c r="B221" s="34" t="s">
        <v>117</v>
      </c>
      <c r="D221" s="155"/>
      <c r="E221" s="157"/>
      <c r="F221" s="155"/>
      <c r="G221" s="37">
        <f>SUM(G214:G220)</f>
        <v>0</v>
      </c>
      <c r="H221" s="38">
        <f>SUM(H214:H220)</f>
        <v>0</v>
      </c>
      <c r="I221" s="158"/>
    </row>
    <row r="222" spans="1:2" ht="11.25">
      <c r="A222" s="166" t="s">
        <v>375</v>
      </c>
      <c r="B222" s="3">
        <v>38915</v>
      </c>
    </row>
    <row r="223" spans="1:2" ht="11.25">
      <c r="A223" s="166"/>
      <c r="B223" s="3">
        <v>38916</v>
      </c>
    </row>
    <row r="224" spans="1:2" ht="11.25">
      <c r="A224" s="166"/>
      <c r="B224" s="3">
        <v>38917</v>
      </c>
    </row>
    <row r="225" spans="1:2" ht="11.25">
      <c r="A225" s="166"/>
      <c r="B225" s="3">
        <v>38918</v>
      </c>
    </row>
    <row r="226" spans="1:2" ht="11.25">
      <c r="A226" s="166"/>
      <c r="B226" s="3">
        <v>38919</v>
      </c>
    </row>
    <row r="227" spans="1:2" ht="11.25">
      <c r="A227" s="166"/>
      <c r="B227" s="3">
        <v>38920</v>
      </c>
    </row>
    <row r="228" spans="1:2" ht="11.25">
      <c r="A228" s="166"/>
      <c r="B228" s="3">
        <v>38921</v>
      </c>
    </row>
    <row r="229" spans="1:9" ht="11.25">
      <c r="A229" s="166"/>
      <c r="B229" s="34" t="s">
        <v>117</v>
      </c>
      <c r="D229" s="155"/>
      <c r="E229" s="157"/>
      <c r="F229" s="155"/>
      <c r="G229" s="37">
        <f>SUM(G222:G228)</f>
        <v>0</v>
      </c>
      <c r="H229" s="38">
        <f>SUM(H222:H228)</f>
        <v>0</v>
      </c>
      <c r="I229" s="158"/>
    </row>
    <row r="230" spans="1:2" ht="11.25">
      <c r="A230" s="166" t="s">
        <v>376</v>
      </c>
      <c r="B230" s="3">
        <v>38922</v>
      </c>
    </row>
    <row r="231" spans="1:2" ht="11.25">
      <c r="A231" s="166"/>
      <c r="B231" s="3">
        <v>38923</v>
      </c>
    </row>
    <row r="232" spans="1:2" ht="11.25">
      <c r="A232" s="166"/>
      <c r="B232" s="3">
        <v>38924</v>
      </c>
    </row>
    <row r="233" spans="1:2" ht="11.25">
      <c r="A233" s="166"/>
      <c r="B233" s="3">
        <v>38925</v>
      </c>
    </row>
    <row r="234" spans="1:2" ht="11.25">
      <c r="A234" s="166"/>
      <c r="B234" s="3">
        <v>38926</v>
      </c>
    </row>
    <row r="235" spans="1:2" ht="11.25">
      <c r="A235" s="166"/>
      <c r="B235" s="3">
        <v>38927</v>
      </c>
    </row>
    <row r="236" spans="1:2" ht="11.25">
      <c r="A236" s="166"/>
      <c r="B236" s="3">
        <v>38928</v>
      </c>
    </row>
    <row r="237" spans="1:9" ht="11.25">
      <c r="A237" s="166"/>
      <c r="B237" s="34" t="s">
        <v>117</v>
      </c>
      <c r="D237" s="155"/>
      <c r="E237" s="157"/>
      <c r="F237" s="155"/>
      <c r="G237" s="37">
        <f>SUM(G230:G236)</f>
        <v>0</v>
      </c>
      <c r="H237" s="38">
        <f>SUM(H230:H236)</f>
        <v>0</v>
      </c>
      <c r="I237" s="158"/>
    </row>
    <row r="238" spans="1:2" ht="11.25">
      <c r="A238" s="166" t="s">
        <v>377</v>
      </c>
      <c r="B238" s="3">
        <v>38929</v>
      </c>
    </row>
    <row r="239" spans="1:2" ht="11.25">
      <c r="A239" s="166"/>
      <c r="B239" s="3">
        <v>38930</v>
      </c>
    </row>
    <row r="240" spans="1:2" ht="11.25">
      <c r="A240" s="166"/>
      <c r="B240" s="3">
        <v>38931</v>
      </c>
    </row>
    <row r="241" spans="1:2" ht="11.25">
      <c r="A241" s="166"/>
      <c r="B241" s="3">
        <v>38932</v>
      </c>
    </row>
    <row r="242" spans="1:2" ht="11.25">
      <c r="A242" s="166"/>
      <c r="B242" s="3">
        <v>38933</v>
      </c>
    </row>
    <row r="243" spans="1:2" ht="11.25">
      <c r="A243" s="166"/>
      <c r="B243" s="3">
        <v>38934</v>
      </c>
    </row>
    <row r="244" spans="1:2" ht="11.25">
      <c r="A244" s="166"/>
      <c r="B244" s="3">
        <v>38935</v>
      </c>
    </row>
    <row r="245" spans="1:9" ht="11.25">
      <c r="A245" s="166"/>
      <c r="B245" s="34" t="s">
        <v>117</v>
      </c>
      <c r="D245" s="155"/>
      <c r="E245" s="157"/>
      <c r="F245" s="155"/>
      <c r="G245" s="37">
        <f>SUM(G238:G244)</f>
        <v>0</v>
      </c>
      <c r="H245" s="38">
        <f>SUM(H238:H244)</f>
        <v>0</v>
      </c>
      <c r="I245" s="158"/>
    </row>
    <row r="246" spans="1:2" ht="11.25">
      <c r="A246" s="166" t="s">
        <v>378</v>
      </c>
      <c r="B246" s="3">
        <v>38936</v>
      </c>
    </row>
    <row r="247" spans="1:2" ht="11.25">
      <c r="A247" s="166"/>
      <c r="B247" s="3">
        <v>38937</v>
      </c>
    </row>
    <row r="248" spans="1:2" ht="11.25">
      <c r="A248" s="166"/>
      <c r="B248" s="3">
        <v>38938</v>
      </c>
    </row>
    <row r="249" spans="1:2" ht="11.25">
      <c r="A249" s="166"/>
      <c r="B249" s="3">
        <v>38939</v>
      </c>
    </row>
    <row r="250" spans="1:2" ht="11.25">
      <c r="A250" s="166"/>
      <c r="B250" s="3">
        <v>38940</v>
      </c>
    </row>
    <row r="251" spans="1:2" ht="11.25">
      <c r="A251" s="166"/>
      <c r="B251" s="3">
        <v>38941</v>
      </c>
    </row>
    <row r="252" spans="1:2" ht="11.25">
      <c r="A252" s="166"/>
      <c r="B252" s="3">
        <v>38942</v>
      </c>
    </row>
    <row r="253" spans="1:9" ht="11.25">
      <c r="A253" s="166"/>
      <c r="B253" s="34" t="s">
        <v>117</v>
      </c>
      <c r="D253" s="155"/>
      <c r="E253" s="157"/>
      <c r="F253" s="155"/>
      <c r="G253" s="37">
        <f>SUM(G246:G252)</f>
        <v>0</v>
      </c>
      <c r="H253" s="38">
        <f>SUM(H246:H252)</f>
        <v>0</v>
      </c>
      <c r="I253" s="158"/>
    </row>
    <row r="254" spans="1:2" ht="11.25">
      <c r="A254" s="166" t="s">
        <v>155</v>
      </c>
      <c r="B254" s="3">
        <v>38943</v>
      </c>
    </row>
    <row r="255" spans="1:2" ht="11.25">
      <c r="A255" s="166"/>
      <c r="B255" s="3">
        <v>38944</v>
      </c>
    </row>
    <row r="256" spans="1:2" ht="11.25">
      <c r="A256" s="166"/>
      <c r="B256" s="3">
        <v>38945</v>
      </c>
    </row>
    <row r="257" spans="1:2" ht="11.25">
      <c r="A257" s="166"/>
      <c r="B257" s="3">
        <v>38946</v>
      </c>
    </row>
    <row r="258" spans="1:2" ht="11.25">
      <c r="A258" s="166"/>
      <c r="B258" s="3">
        <v>38947</v>
      </c>
    </row>
    <row r="259" spans="1:2" ht="11.25">
      <c r="A259" s="166"/>
      <c r="B259" s="3">
        <v>38948</v>
      </c>
    </row>
    <row r="260" spans="1:2" ht="11.25">
      <c r="A260" s="166"/>
      <c r="B260" s="3">
        <v>38949</v>
      </c>
    </row>
    <row r="261" spans="1:9" ht="11.25">
      <c r="A261" s="166"/>
      <c r="B261" s="34" t="s">
        <v>117</v>
      </c>
      <c r="D261" s="155"/>
      <c r="E261" s="157"/>
      <c r="F261" s="155"/>
      <c r="G261" s="37">
        <f>SUM(G254:G260)</f>
        <v>0</v>
      </c>
      <c r="H261" s="38">
        <f>SUM(H254:H260)</f>
        <v>0</v>
      </c>
      <c r="I261" s="158"/>
    </row>
    <row r="262" spans="1:2" ht="11.25">
      <c r="A262" s="166" t="s">
        <v>156</v>
      </c>
      <c r="B262" s="3">
        <v>38950</v>
      </c>
    </row>
    <row r="263" spans="1:2" ht="11.25">
      <c r="A263" s="166"/>
      <c r="B263" s="3">
        <v>38951</v>
      </c>
    </row>
    <row r="264" spans="1:2" ht="11.25">
      <c r="A264" s="166"/>
      <c r="B264" s="3">
        <v>38952</v>
      </c>
    </row>
    <row r="265" spans="1:2" ht="11.25">
      <c r="A265" s="166"/>
      <c r="B265" s="3">
        <v>38953</v>
      </c>
    </row>
    <row r="266" spans="1:2" ht="11.25">
      <c r="A266" s="166"/>
      <c r="B266" s="3">
        <v>38954</v>
      </c>
    </row>
    <row r="267" spans="1:8" ht="11.25">
      <c r="A267" s="166"/>
      <c r="B267" s="3">
        <v>38955</v>
      </c>
      <c r="F267" s="1" t="s">
        <v>457</v>
      </c>
      <c r="G267" s="162">
        <v>0.03958333333333333</v>
      </c>
      <c r="H267" s="2">
        <v>8.3</v>
      </c>
    </row>
    <row r="268" spans="1:8" ht="11.25">
      <c r="A268" s="166"/>
      <c r="B268" s="3">
        <v>38956</v>
      </c>
      <c r="F268" s="1" t="s">
        <v>456</v>
      </c>
      <c r="G268" s="162">
        <v>0.03680555555555556</v>
      </c>
      <c r="H268" s="2">
        <v>8.5</v>
      </c>
    </row>
    <row r="269" spans="1:9" ht="11.25">
      <c r="A269" s="166"/>
      <c r="B269" s="34" t="s">
        <v>117</v>
      </c>
      <c r="D269" s="155"/>
      <c r="E269" s="157"/>
      <c r="F269" s="155"/>
      <c r="G269" s="37">
        <f>SUM(G262:G268)</f>
        <v>0.0763888888888889</v>
      </c>
      <c r="H269" s="38">
        <f>SUM(H262:H268)</f>
        <v>16.8</v>
      </c>
      <c r="I269" s="158"/>
    </row>
    <row r="270" spans="1:2" ht="11.25">
      <c r="A270" s="166" t="s">
        <v>158</v>
      </c>
      <c r="B270" s="3">
        <v>38957</v>
      </c>
    </row>
    <row r="271" spans="1:2" ht="11.25">
      <c r="A271" s="166"/>
      <c r="B271" s="3">
        <v>38958</v>
      </c>
    </row>
    <row r="272" spans="1:8" ht="11.25">
      <c r="A272" s="166"/>
      <c r="B272" s="3">
        <v>38959</v>
      </c>
      <c r="F272" s="1" t="s">
        <v>452</v>
      </c>
      <c r="G272" s="162">
        <v>0.052083333333333336</v>
      </c>
      <c r="H272" s="2">
        <v>25</v>
      </c>
    </row>
    <row r="273" spans="1:8" ht="11.25">
      <c r="A273" s="166"/>
      <c r="B273" s="3">
        <v>38960</v>
      </c>
      <c r="F273" s="1" t="s">
        <v>451</v>
      </c>
      <c r="G273" s="162">
        <v>0.04513888888888889</v>
      </c>
      <c r="H273" s="2">
        <v>20</v>
      </c>
    </row>
    <row r="274" spans="1:2" ht="11.25">
      <c r="A274" s="166"/>
      <c r="B274" s="3">
        <v>38961</v>
      </c>
    </row>
    <row r="275" spans="1:8" ht="11.25">
      <c r="A275" s="166"/>
      <c r="B275" s="3">
        <v>38962</v>
      </c>
      <c r="E275" s="1" t="s">
        <v>384</v>
      </c>
      <c r="F275" s="1" t="s">
        <v>455</v>
      </c>
      <c r="G275" s="162">
        <v>0.16944444444444443</v>
      </c>
      <c r="H275" s="2">
        <v>18</v>
      </c>
    </row>
    <row r="276" spans="1:8" ht="11.25">
      <c r="A276" s="166"/>
      <c r="B276" s="3">
        <v>38963</v>
      </c>
      <c r="E276" s="1" t="s">
        <v>384</v>
      </c>
      <c r="F276" s="1" t="s">
        <v>459</v>
      </c>
      <c r="G276" s="162">
        <v>0.17222222222222225</v>
      </c>
      <c r="H276" s="2">
        <v>18</v>
      </c>
    </row>
    <row r="277" spans="1:9" ht="11.25">
      <c r="A277" s="166"/>
      <c r="B277" s="34" t="s">
        <v>117</v>
      </c>
      <c r="D277" s="155"/>
      <c r="E277" s="157"/>
      <c r="F277" s="155"/>
      <c r="G277" s="37">
        <f>SUM(G270:G276)</f>
        <v>0.4388888888888889</v>
      </c>
      <c r="H277" s="38">
        <f>SUM(H270:H276)</f>
        <v>81</v>
      </c>
      <c r="I277" s="158"/>
    </row>
    <row r="278" spans="1:8" ht="11.25">
      <c r="A278" s="166" t="s">
        <v>159</v>
      </c>
      <c r="B278" s="3">
        <v>38964</v>
      </c>
      <c r="F278" s="1" t="s">
        <v>451</v>
      </c>
      <c r="G278" s="162">
        <v>0.04513888888888889</v>
      </c>
      <c r="H278" s="2">
        <v>20</v>
      </c>
    </row>
    <row r="279" spans="1:8" ht="11.25">
      <c r="A279" s="166"/>
      <c r="B279" s="3">
        <v>38965</v>
      </c>
      <c r="F279" s="1" t="s">
        <v>451</v>
      </c>
      <c r="G279" s="162">
        <v>0.04027777777777778</v>
      </c>
      <c r="H279" s="2">
        <v>20</v>
      </c>
    </row>
    <row r="280" spans="1:8" ht="11.25">
      <c r="A280" s="166"/>
      <c r="B280" s="3">
        <v>38966</v>
      </c>
      <c r="F280" s="1" t="s">
        <v>454</v>
      </c>
      <c r="G280" s="162">
        <v>0.029166666666666664</v>
      </c>
      <c r="H280" s="2">
        <v>7.5</v>
      </c>
    </row>
    <row r="281" spans="1:8" ht="11.25">
      <c r="A281" s="166"/>
      <c r="B281" s="3">
        <v>38967</v>
      </c>
      <c r="F281" s="1" t="s">
        <v>453</v>
      </c>
      <c r="G281" s="162">
        <v>0.05347222222222222</v>
      </c>
      <c r="H281" s="2">
        <v>26</v>
      </c>
    </row>
    <row r="282" spans="1:7" ht="11.25">
      <c r="A282" s="166"/>
      <c r="B282" s="3">
        <v>38968</v>
      </c>
      <c r="G282" s="162"/>
    </row>
    <row r="283" spans="1:8" ht="11.25">
      <c r="A283" s="166"/>
      <c r="B283" s="3">
        <v>38969</v>
      </c>
      <c r="F283" s="1" t="s">
        <v>458</v>
      </c>
      <c r="G283" s="162">
        <v>0.1076388888888889</v>
      </c>
      <c r="H283" s="2">
        <v>30</v>
      </c>
    </row>
    <row r="284" spans="1:8" ht="11.25">
      <c r="A284" s="166"/>
      <c r="B284" s="3">
        <v>38970</v>
      </c>
      <c r="E284" s="1" t="s">
        <v>461</v>
      </c>
      <c r="F284" s="1" t="s">
        <v>460</v>
      </c>
      <c r="G284" s="162">
        <v>0.05555555555555555</v>
      </c>
      <c r="H284" s="2">
        <v>20</v>
      </c>
    </row>
    <row r="285" spans="1:9" ht="11.25">
      <c r="A285" s="166"/>
      <c r="B285" s="34" t="s">
        <v>117</v>
      </c>
      <c r="D285" s="155"/>
      <c r="E285" s="157"/>
      <c r="F285" s="155"/>
      <c r="G285" s="37">
        <f>SUM(G278:G284)</f>
        <v>0.33125000000000004</v>
      </c>
      <c r="H285" s="38">
        <f>SUM(H278:H284)</f>
        <v>123.5</v>
      </c>
      <c r="I285" s="158"/>
    </row>
    <row r="286" spans="1:2" ht="11.25">
      <c r="A286" s="166" t="s">
        <v>160</v>
      </c>
      <c r="B286" s="3">
        <v>38971</v>
      </c>
    </row>
    <row r="287" spans="1:8" ht="11.25">
      <c r="A287" s="166"/>
      <c r="B287" s="3">
        <v>38972</v>
      </c>
      <c r="F287" s="1" t="s">
        <v>451</v>
      </c>
      <c r="G287" s="162">
        <v>0.041666666666666664</v>
      </c>
      <c r="H287" s="2">
        <v>20</v>
      </c>
    </row>
    <row r="288" spans="1:8" ht="11.25">
      <c r="A288" s="166"/>
      <c r="B288" s="3">
        <v>38973</v>
      </c>
      <c r="F288" s="1" t="s">
        <v>451</v>
      </c>
      <c r="G288" s="162">
        <v>0.04513888888888889</v>
      </c>
      <c r="H288" s="2">
        <v>20</v>
      </c>
    </row>
    <row r="289" spans="1:8" ht="11.25">
      <c r="A289" s="166"/>
      <c r="B289" s="3">
        <v>38974</v>
      </c>
      <c r="F289" s="1" t="s">
        <v>451</v>
      </c>
      <c r="G289" s="162">
        <v>0.041666666666666664</v>
      </c>
      <c r="H289" s="2">
        <v>20</v>
      </c>
    </row>
    <row r="290" spans="1:2" ht="11.25">
      <c r="A290" s="166"/>
      <c r="B290" s="3">
        <v>38975</v>
      </c>
    </row>
    <row r="291" spans="1:8" ht="11.25">
      <c r="A291" s="166"/>
      <c r="B291" s="3">
        <v>38976</v>
      </c>
      <c r="F291" s="1" t="s">
        <v>462</v>
      </c>
      <c r="G291" s="162">
        <v>0.0798611111111111</v>
      </c>
      <c r="H291" s="2">
        <v>41</v>
      </c>
    </row>
    <row r="292" spans="1:6" ht="11.25">
      <c r="A292" s="166"/>
      <c r="B292" s="3">
        <v>38977</v>
      </c>
      <c r="E292" s="1" t="s">
        <v>463</v>
      </c>
      <c r="F292" s="1" t="s">
        <v>472</v>
      </c>
    </row>
    <row r="293" spans="1:9" ht="11.25">
      <c r="A293" s="166"/>
      <c r="B293" s="34" t="s">
        <v>117</v>
      </c>
      <c r="D293" s="155"/>
      <c r="E293" s="157"/>
      <c r="F293" s="155"/>
      <c r="G293" s="37">
        <f>SUM(G286:G292)</f>
        <v>0.20833333333333331</v>
      </c>
      <c r="H293" s="38">
        <f>SUM(H286:H292)</f>
        <v>101</v>
      </c>
      <c r="I293" s="158"/>
    </row>
    <row r="294" spans="1:2" ht="11.25">
      <c r="A294" s="166" t="s">
        <v>162</v>
      </c>
      <c r="B294" s="3">
        <v>38978</v>
      </c>
    </row>
    <row r="295" spans="1:8" ht="11.25">
      <c r="A295" s="166"/>
      <c r="B295" s="3">
        <v>38979</v>
      </c>
      <c r="F295" s="1" t="s">
        <v>451</v>
      </c>
      <c r="G295" s="162">
        <v>0.041666666666666664</v>
      </c>
      <c r="H295" s="2">
        <v>20</v>
      </c>
    </row>
    <row r="296" spans="1:8" ht="11.25">
      <c r="A296" s="166"/>
      <c r="B296" s="3">
        <v>38980</v>
      </c>
      <c r="F296" s="1" t="s">
        <v>451</v>
      </c>
      <c r="G296" s="162">
        <v>0.04513888888888889</v>
      </c>
      <c r="H296" s="2">
        <v>20</v>
      </c>
    </row>
    <row r="297" spans="1:2" ht="11.25">
      <c r="A297" s="166"/>
      <c r="B297" s="3">
        <v>38981</v>
      </c>
    </row>
    <row r="298" spans="1:2" ht="11.25">
      <c r="A298" s="166"/>
      <c r="B298" s="3">
        <v>38982</v>
      </c>
    </row>
    <row r="299" spans="1:8" ht="11.25">
      <c r="A299" s="166"/>
      <c r="B299" s="3">
        <v>38983</v>
      </c>
      <c r="E299" s="165" t="s">
        <v>450</v>
      </c>
      <c r="F299" s="1" t="s">
        <v>464</v>
      </c>
      <c r="G299" s="162">
        <v>0.5</v>
      </c>
      <c r="H299" s="2">
        <v>120</v>
      </c>
    </row>
    <row r="300" spans="1:7" ht="11.25">
      <c r="A300" s="166"/>
      <c r="B300" s="3">
        <v>38984</v>
      </c>
      <c r="G300" s="162"/>
    </row>
    <row r="301" spans="1:9" ht="11.25">
      <c r="A301" s="166"/>
      <c r="B301" s="34" t="s">
        <v>117</v>
      </c>
      <c r="D301" s="155"/>
      <c r="E301" s="157"/>
      <c r="F301" s="155"/>
      <c r="G301" s="37">
        <f>SUM(G294:G300)</f>
        <v>0.5868055555555556</v>
      </c>
      <c r="H301" s="38">
        <f>SUM(H294:H300)</f>
        <v>160</v>
      </c>
      <c r="I301" s="158"/>
    </row>
    <row r="302" spans="1:5" ht="12.75">
      <c r="A302" s="166" t="s">
        <v>379</v>
      </c>
      <c r="B302" s="3">
        <v>38985</v>
      </c>
      <c r="E302"/>
    </row>
    <row r="303" spans="1:5" ht="12.75">
      <c r="A303" s="166"/>
      <c r="B303" s="3">
        <v>38986</v>
      </c>
      <c r="E303"/>
    </row>
    <row r="304" spans="1:8" ht="11.25">
      <c r="A304" s="166"/>
      <c r="B304" s="3">
        <v>38987</v>
      </c>
      <c r="F304" s="1" t="s">
        <v>247</v>
      </c>
      <c r="G304" s="162">
        <v>0.027777777777777776</v>
      </c>
      <c r="H304" s="2">
        <v>6.5</v>
      </c>
    </row>
    <row r="305" spans="1:2" ht="11.25">
      <c r="A305" s="166"/>
      <c r="B305" s="3">
        <v>38988</v>
      </c>
    </row>
    <row r="306" spans="1:2" ht="11.25">
      <c r="A306" s="166"/>
      <c r="B306" s="3">
        <v>38989</v>
      </c>
    </row>
    <row r="307" spans="1:8" ht="11.25">
      <c r="A307" s="166"/>
      <c r="B307" s="3">
        <v>38990</v>
      </c>
      <c r="F307" s="1" t="s">
        <v>466</v>
      </c>
      <c r="G307" s="162">
        <v>0.051388888888888894</v>
      </c>
      <c r="H307" s="2">
        <v>11.4</v>
      </c>
    </row>
    <row r="308" spans="1:8" ht="11.25">
      <c r="A308" s="166"/>
      <c r="B308" s="3">
        <v>38991</v>
      </c>
      <c r="F308" s="1" t="s">
        <v>465</v>
      </c>
      <c r="G308" s="162">
        <v>0.036284722222222225</v>
      </c>
      <c r="H308" s="2">
        <v>8.7</v>
      </c>
    </row>
    <row r="309" spans="1:9" ht="11.25">
      <c r="A309" s="166"/>
      <c r="B309" s="34" t="s">
        <v>117</v>
      </c>
      <c r="D309" s="155"/>
      <c r="E309" s="157"/>
      <c r="F309" s="155"/>
      <c r="G309" s="37">
        <f>SUM(G302:G308)</f>
        <v>0.1154513888888889</v>
      </c>
      <c r="H309" s="38">
        <f>SUM(H302:H308)</f>
        <v>26.599999999999998</v>
      </c>
      <c r="I309" s="158"/>
    </row>
    <row r="310" spans="1:2" ht="11.25">
      <c r="A310" s="166" t="s">
        <v>163</v>
      </c>
      <c r="B310" s="3">
        <v>38992</v>
      </c>
    </row>
    <row r="311" spans="1:8" ht="11.25">
      <c r="A311" s="166"/>
      <c r="B311" s="3">
        <v>38993</v>
      </c>
      <c r="F311" s="1" t="s">
        <v>467</v>
      </c>
      <c r="G311" s="162">
        <v>0.04097222222222222</v>
      </c>
      <c r="H311" s="2">
        <v>11</v>
      </c>
    </row>
    <row r="312" spans="1:8" ht="11.25">
      <c r="A312" s="166"/>
      <c r="B312" s="3">
        <v>38994</v>
      </c>
      <c r="F312" s="1" t="s">
        <v>468</v>
      </c>
      <c r="G312" s="162">
        <v>0.034722222222222224</v>
      </c>
      <c r="H312" s="2">
        <v>7.4</v>
      </c>
    </row>
    <row r="313" spans="1:2" ht="11.25">
      <c r="A313" s="166"/>
      <c r="B313" s="3">
        <v>38995</v>
      </c>
    </row>
    <row r="314" spans="1:2" ht="11.25">
      <c r="A314" s="166"/>
      <c r="B314" s="3">
        <v>38996</v>
      </c>
    </row>
    <row r="315" spans="1:8" ht="11.25">
      <c r="A315" s="166"/>
      <c r="B315" s="3">
        <v>38997</v>
      </c>
      <c r="F315" s="1" t="s">
        <v>469</v>
      </c>
      <c r="G315" s="162">
        <v>0.059722222222222225</v>
      </c>
      <c r="H315" s="2">
        <v>13.5</v>
      </c>
    </row>
    <row r="316" spans="1:8" ht="11.25">
      <c r="A316" s="166"/>
      <c r="B316" s="3">
        <v>38998</v>
      </c>
      <c r="F316" s="1" t="s">
        <v>470</v>
      </c>
      <c r="G316" s="162">
        <v>0.08541666666666665</v>
      </c>
      <c r="H316" s="2">
        <v>17.5</v>
      </c>
    </row>
    <row r="317" spans="1:9" ht="11.25">
      <c r="A317" s="166"/>
      <c r="B317" s="34" t="s">
        <v>117</v>
      </c>
      <c r="D317" s="155"/>
      <c r="E317" s="157"/>
      <c r="F317" s="155"/>
      <c r="G317" s="37">
        <f>SUM(G310:G316)</f>
        <v>0.22083333333333333</v>
      </c>
      <c r="H317" s="38">
        <f>SUM(H310:H316)</f>
        <v>49.4</v>
      </c>
      <c r="I317" s="158"/>
    </row>
    <row r="318" spans="1:2" ht="11.25">
      <c r="A318" s="166" t="s">
        <v>164</v>
      </c>
      <c r="B318" s="3">
        <v>38999</v>
      </c>
    </row>
    <row r="319" spans="1:8" ht="11.25">
      <c r="A319" s="166"/>
      <c r="B319" s="3">
        <v>39000</v>
      </c>
      <c r="F319" s="1" t="s">
        <v>479</v>
      </c>
      <c r="G319" s="162">
        <v>0.041666666666666664</v>
      </c>
      <c r="H319" s="2">
        <v>9</v>
      </c>
    </row>
    <row r="320" spans="1:8" ht="11.25">
      <c r="A320" s="166"/>
      <c r="B320" s="3">
        <v>39001</v>
      </c>
      <c r="E320" s="1" t="s">
        <v>476</v>
      </c>
      <c r="F320" s="1" t="s">
        <v>480</v>
      </c>
      <c r="G320" s="162">
        <v>0.03125</v>
      </c>
      <c r="H320" s="2">
        <v>7.5</v>
      </c>
    </row>
    <row r="321" spans="1:2" ht="11.25">
      <c r="A321" s="166"/>
      <c r="B321" s="3">
        <v>39002</v>
      </c>
    </row>
    <row r="322" spans="1:2" ht="11.25">
      <c r="A322" s="166"/>
      <c r="B322" s="3">
        <v>39003</v>
      </c>
    </row>
    <row r="323" spans="1:8" ht="11.25">
      <c r="A323" s="166"/>
      <c r="B323" s="3">
        <v>39004</v>
      </c>
      <c r="E323" s="164" t="s">
        <v>386</v>
      </c>
      <c r="F323" s="1" t="s">
        <v>482</v>
      </c>
      <c r="G323" s="162">
        <v>0.10416666666666667</v>
      </c>
      <c r="H323" s="2">
        <v>16.8</v>
      </c>
    </row>
    <row r="324" spans="1:8" ht="11.25">
      <c r="A324" s="166"/>
      <c r="B324" s="3">
        <v>39005</v>
      </c>
      <c r="E324" s="1" t="s">
        <v>473</v>
      </c>
      <c r="F324" s="1" t="s">
        <v>481</v>
      </c>
      <c r="G324" s="162">
        <v>0.035416666666666666</v>
      </c>
      <c r="H324" s="2">
        <v>8.3</v>
      </c>
    </row>
    <row r="325" spans="1:9" ht="11.25">
      <c r="A325" s="166"/>
      <c r="B325" s="34" t="s">
        <v>117</v>
      </c>
      <c r="D325" s="155"/>
      <c r="E325" s="157"/>
      <c r="F325" s="155"/>
      <c r="G325" s="37">
        <f>SUM(G318:G324)</f>
        <v>0.21249999999999997</v>
      </c>
      <c r="H325" s="38">
        <f>SUM(H318:H324)</f>
        <v>41.599999999999994</v>
      </c>
      <c r="I325" s="158"/>
    </row>
    <row r="326" spans="1:2" ht="11.25">
      <c r="A326" s="166" t="s">
        <v>165</v>
      </c>
      <c r="B326" s="3">
        <v>39006</v>
      </c>
    </row>
    <row r="327" spans="1:8" ht="11.25">
      <c r="A327" s="166"/>
      <c r="B327" s="3">
        <v>39007</v>
      </c>
      <c r="E327" s="1" t="s">
        <v>476</v>
      </c>
      <c r="F327" s="1" t="s">
        <v>483</v>
      </c>
      <c r="G327" s="162">
        <v>0.04583333333333334</v>
      </c>
      <c r="H327" s="2">
        <v>10</v>
      </c>
    </row>
    <row r="328" spans="1:8" ht="11.25">
      <c r="A328" s="166"/>
      <c r="B328" s="3">
        <v>39008</v>
      </c>
      <c r="E328" s="1" t="s">
        <v>475</v>
      </c>
      <c r="F328" s="1" t="s">
        <v>490</v>
      </c>
      <c r="G328" s="162">
        <v>0.041666666666666664</v>
      </c>
      <c r="H328" s="2">
        <v>10</v>
      </c>
    </row>
    <row r="329" spans="1:2" ht="11.25">
      <c r="A329" s="166"/>
      <c r="B329" s="3">
        <v>39009</v>
      </c>
    </row>
    <row r="330" spans="1:8" ht="11.25">
      <c r="A330" s="166"/>
      <c r="B330" s="3">
        <v>39010</v>
      </c>
      <c r="E330" s="1" t="s">
        <v>477</v>
      </c>
      <c r="F330" s="1" t="s">
        <v>487</v>
      </c>
      <c r="G330" s="162">
        <v>0.041666666666666664</v>
      </c>
      <c r="H330" s="2">
        <v>10</v>
      </c>
    </row>
    <row r="331" spans="1:8" ht="11.25">
      <c r="A331" s="166"/>
      <c r="B331" s="3">
        <v>39011</v>
      </c>
      <c r="E331" s="1" t="s">
        <v>478</v>
      </c>
      <c r="F331" s="1" t="s">
        <v>489</v>
      </c>
      <c r="G331" s="162">
        <v>0.08819444444444445</v>
      </c>
      <c r="H331" s="2">
        <v>17.8</v>
      </c>
    </row>
    <row r="332" spans="1:7" ht="11.25">
      <c r="A332" s="166"/>
      <c r="B332" s="3">
        <v>39012</v>
      </c>
      <c r="G332" s="162"/>
    </row>
    <row r="333" spans="1:9" ht="11.25">
      <c r="A333" s="166"/>
      <c r="B333" s="34" t="s">
        <v>117</v>
      </c>
      <c r="D333" s="155"/>
      <c r="E333" s="157"/>
      <c r="F333" s="155"/>
      <c r="G333" s="37">
        <f>SUM(G326:G332)</f>
        <v>0.21736111111111112</v>
      </c>
      <c r="H333" s="38">
        <f>SUM(H326:H332)</f>
        <v>47.8</v>
      </c>
      <c r="I333" s="158"/>
    </row>
    <row r="334" spans="1:2" ht="11.25">
      <c r="A334" s="166" t="s">
        <v>167</v>
      </c>
      <c r="B334" s="3">
        <v>39013</v>
      </c>
    </row>
    <row r="335" spans="1:8" ht="11.25">
      <c r="A335" s="166"/>
      <c r="B335" s="3">
        <v>39014</v>
      </c>
      <c r="E335" s="1" t="s">
        <v>485</v>
      </c>
      <c r="F335" s="1" t="s">
        <v>484</v>
      </c>
      <c r="G335" s="162">
        <v>0.03125</v>
      </c>
      <c r="H335" s="2">
        <v>7</v>
      </c>
    </row>
    <row r="336" spans="1:8" ht="11.25">
      <c r="A336" s="166"/>
      <c r="B336" s="3">
        <v>39015</v>
      </c>
      <c r="E336" s="1" t="s">
        <v>486</v>
      </c>
      <c r="F336" s="1" t="s">
        <v>488</v>
      </c>
      <c r="G336" s="162">
        <v>0.041666666666666664</v>
      </c>
      <c r="H336" s="2">
        <v>10</v>
      </c>
    </row>
    <row r="337" spans="1:8" ht="11.25">
      <c r="A337" s="166"/>
      <c r="B337" s="3">
        <v>39016</v>
      </c>
      <c r="F337" s="1" t="s">
        <v>492</v>
      </c>
      <c r="G337" s="162">
        <v>0.04027777777777778</v>
      </c>
      <c r="H337" s="2">
        <v>8.5</v>
      </c>
    </row>
    <row r="338" spans="1:8" ht="11.25">
      <c r="A338" s="166"/>
      <c r="B338" s="3">
        <v>39017</v>
      </c>
      <c r="F338" s="1" t="s">
        <v>503</v>
      </c>
      <c r="G338" s="162">
        <v>0.04861111111111111</v>
      </c>
      <c r="H338" s="2">
        <v>11</v>
      </c>
    </row>
    <row r="339" spans="1:8" ht="11.25">
      <c r="A339" s="166"/>
      <c r="B339" s="3">
        <v>39018</v>
      </c>
      <c r="E339" s="1" t="s">
        <v>491</v>
      </c>
      <c r="F339" s="1" t="s">
        <v>493</v>
      </c>
      <c r="G339" s="162">
        <v>0.08541666666666665</v>
      </c>
      <c r="H339" s="2">
        <v>16.3</v>
      </c>
    </row>
    <row r="340" spans="1:8" ht="11.25">
      <c r="A340" s="166"/>
      <c r="B340" s="3">
        <v>39019</v>
      </c>
      <c r="F340" s="1" t="s">
        <v>494</v>
      </c>
      <c r="G340" s="162">
        <v>0.03125</v>
      </c>
      <c r="H340" s="2">
        <v>8</v>
      </c>
    </row>
    <row r="341" spans="1:9" ht="11.25">
      <c r="A341" s="166"/>
      <c r="B341" s="34" t="s">
        <v>117</v>
      </c>
      <c r="D341" s="155"/>
      <c r="E341" s="157"/>
      <c r="F341" s="155"/>
      <c r="G341" s="37">
        <f>SUM(G334:G340)</f>
        <v>0.2784722222222222</v>
      </c>
      <c r="H341" s="38">
        <f>SUM(H334:H340)</f>
        <v>60.8</v>
      </c>
      <c r="I341" s="158"/>
    </row>
    <row r="342" spans="1:2" ht="11.25">
      <c r="A342" s="166" t="s">
        <v>168</v>
      </c>
      <c r="B342" s="3">
        <v>39020</v>
      </c>
    </row>
    <row r="343" spans="1:8" ht="11.25">
      <c r="A343" s="166"/>
      <c r="B343" s="3">
        <v>39021</v>
      </c>
      <c r="E343" s="1" t="s">
        <v>495</v>
      </c>
      <c r="F343" s="1" t="s">
        <v>501</v>
      </c>
      <c r="G343" s="162">
        <v>0.05069444444444445</v>
      </c>
      <c r="H343" s="2">
        <v>12.6</v>
      </c>
    </row>
    <row r="344" spans="1:8" ht="11.25">
      <c r="A344" s="166"/>
      <c r="B344" s="3">
        <v>39022</v>
      </c>
      <c r="E344" s="1" t="s">
        <v>476</v>
      </c>
      <c r="F344" s="1" t="s">
        <v>502</v>
      </c>
      <c r="G344" s="162">
        <v>0.03803240740740741</v>
      </c>
      <c r="H344" s="2">
        <v>9.74</v>
      </c>
    </row>
    <row r="345" spans="1:2" ht="11.25">
      <c r="A345" s="166"/>
      <c r="B345" s="3">
        <v>39023</v>
      </c>
    </row>
    <row r="346" spans="1:8" ht="11.25">
      <c r="A346" s="166"/>
      <c r="B346" s="3">
        <v>39024</v>
      </c>
      <c r="E346" s="1" t="s">
        <v>496</v>
      </c>
      <c r="F346" s="1" t="s">
        <v>504</v>
      </c>
      <c r="G346" s="162">
        <v>0.04806712962962963</v>
      </c>
      <c r="H346" s="2">
        <v>12.8</v>
      </c>
    </row>
    <row r="347" spans="1:8" ht="11.25">
      <c r="A347" s="166"/>
      <c r="B347" s="3">
        <v>39025</v>
      </c>
      <c r="E347" s="1" t="s">
        <v>478</v>
      </c>
      <c r="F347" s="1" t="s">
        <v>505</v>
      </c>
      <c r="G347" s="162">
        <v>0.0796412037037037</v>
      </c>
      <c r="H347" s="2">
        <v>15.7</v>
      </c>
    </row>
    <row r="348" spans="1:8" ht="11.25">
      <c r="A348" s="166"/>
      <c r="B348" s="3">
        <v>39026</v>
      </c>
      <c r="F348" s="1" t="s">
        <v>506</v>
      </c>
      <c r="G348" s="162">
        <v>0.03958333333333333</v>
      </c>
      <c r="H348" s="2">
        <v>8.6</v>
      </c>
    </row>
    <row r="349" spans="1:9" ht="11.25">
      <c r="A349" s="166"/>
      <c r="B349" s="34" t="s">
        <v>117</v>
      </c>
      <c r="D349" s="155"/>
      <c r="E349" s="157"/>
      <c r="F349" s="155"/>
      <c r="G349" s="37">
        <f>SUM(G342:G348)</f>
        <v>0.25601851851851853</v>
      </c>
      <c r="H349" s="38">
        <f>SUM(H342:H348)</f>
        <v>59.440000000000005</v>
      </c>
      <c r="I349" s="158"/>
    </row>
    <row r="350" spans="1:2" ht="11.25">
      <c r="A350" s="166" t="s">
        <v>171</v>
      </c>
      <c r="B350" s="3">
        <v>39027</v>
      </c>
    </row>
    <row r="351" spans="1:8" ht="11.25">
      <c r="A351" s="166"/>
      <c r="B351" s="3">
        <v>39028</v>
      </c>
      <c r="E351" s="1" t="s">
        <v>497</v>
      </c>
      <c r="F351" s="1" t="s">
        <v>507</v>
      </c>
      <c r="G351" s="162">
        <v>0.04513888888888889</v>
      </c>
      <c r="H351" s="2">
        <v>10</v>
      </c>
    </row>
    <row r="352" spans="1:8" ht="22.5">
      <c r="A352" s="166"/>
      <c r="B352" s="3">
        <v>39029</v>
      </c>
      <c r="E352" s="17" t="s">
        <v>510</v>
      </c>
      <c r="F352" s="1" t="s">
        <v>511</v>
      </c>
      <c r="G352" s="162">
        <v>0.04583333333333334</v>
      </c>
      <c r="H352" s="2">
        <v>7.6</v>
      </c>
    </row>
    <row r="353" spans="1:8" ht="11.25">
      <c r="A353" s="166"/>
      <c r="B353" s="3">
        <v>39030</v>
      </c>
      <c r="E353" s="1" t="s">
        <v>498</v>
      </c>
      <c r="F353" s="1" t="s">
        <v>509</v>
      </c>
      <c r="G353" s="162">
        <v>0.04305555555555556</v>
      </c>
      <c r="H353" s="2">
        <v>8.8</v>
      </c>
    </row>
    <row r="354" spans="1:2" ht="11.25">
      <c r="A354" s="166"/>
      <c r="B354" s="3">
        <v>39031</v>
      </c>
    </row>
    <row r="355" spans="1:2" ht="11.25">
      <c r="A355" s="166"/>
      <c r="B355" s="3">
        <v>39032</v>
      </c>
    </row>
    <row r="356" spans="1:8" ht="11.25">
      <c r="A356" s="166"/>
      <c r="B356" s="3">
        <v>39033</v>
      </c>
      <c r="E356" s="1" t="s">
        <v>385</v>
      </c>
      <c r="F356" s="1" t="s">
        <v>512</v>
      </c>
      <c r="G356" s="162">
        <v>0.13194444444444445</v>
      </c>
      <c r="H356" s="2">
        <v>26.7</v>
      </c>
    </row>
    <row r="357" spans="1:9" ht="11.25">
      <c r="A357" s="166"/>
      <c r="B357" s="34" t="s">
        <v>117</v>
      </c>
      <c r="D357" s="155"/>
      <c r="E357" s="157"/>
      <c r="F357" s="155"/>
      <c r="G357" s="37">
        <f>SUM(G350:G356)</f>
        <v>0.2659722222222223</v>
      </c>
      <c r="H357" s="38">
        <f>SUM(H350:H356)</f>
        <v>53.1</v>
      </c>
      <c r="I357" s="158"/>
    </row>
    <row r="358" spans="1:2" ht="11.25">
      <c r="A358" s="166" t="s">
        <v>188</v>
      </c>
      <c r="B358" s="3">
        <v>39034</v>
      </c>
    </row>
    <row r="359" spans="1:2" ht="11.25">
      <c r="A359" s="166"/>
      <c r="B359" s="3">
        <v>39035</v>
      </c>
    </row>
    <row r="360" spans="1:8" ht="22.5">
      <c r="A360" s="166"/>
      <c r="B360" s="3">
        <v>39036</v>
      </c>
      <c r="E360" s="17" t="s">
        <v>513</v>
      </c>
      <c r="F360" s="1" t="s">
        <v>514</v>
      </c>
      <c r="G360" s="162">
        <v>0.059722222222222225</v>
      </c>
      <c r="H360" s="2">
        <v>10.6</v>
      </c>
    </row>
    <row r="361" spans="1:8" ht="33.75">
      <c r="A361" s="166"/>
      <c r="B361" s="3">
        <v>39037</v>
      </c>
      <c r="E361" s="1" t="s">
        <v>499</v>
      </c>
      <c r="F361" s="17" t="s">
        <v>515</v>
      </c>
      <c r="G361" s="162">
        <v>0.034722222222222224</v>
      </c>
      <c r="H361" s="2">
        <v>7.5</v>
      </c>
    </row>
    <row r="362" spans="1:2" ht="11.25">
      <c r="A362" s="166"/>
      <c r="B362" s="3">
        <v>39038</v>
      </c>
    </row>
    <row r="363" spans="1:8" ht="22.5">
      <c r="A363" s="166"/>
      <c r="B363" s="3">
        <v>39039</v>
      </c>
      <c r="E363" s="1" t="s">
        <v>500</v>
      </c>
      <c r="F363" s="17" t="s">
        <v>516</v>
      </c>
      <c r="G363" s="162">
        <v>0.056886574074074076</v>
      </c>
      <c r="H363" s="2">
        <v>14.18</v>
      </c>
    </row>
    <row r="364" spans="1:5" ht="11.25">
      <c r="A364" s="166"/>
      <c r="B364" s="3">
        <v>39040</v>
      </c>
      <c r="E364" s="1" t="s">
        <v>471</v>
      </c>
    </row>
    <row r="365" spans="1:9" ht="11.25">
      <c r="A365" s="166"/>
      <c r="B365" s="34" t="s">
        <v>117</v>
      </c>
      <c r="D365" s="155"/>
      <c r="E365" s="157"/>
      <c r="F365" s="155"/>
      <c r="G365" s="37">
        <f>SUM(G358:G364)</f>
        <v>0.15133101851851852</v>
      </c>
      <c r="H365" s="38">
        <f>SUM(H358:H364)</f>
        <v>32.28</v>
      </c>
      <c r="I365" s="158"/>
    </row>
    <row r="366" spans="1:2" ht="11.25">
      <c r="A366" s="166" t="s">
        <v>174</v>
      </c>
      <c r="B366" s="3">
        <v>39041</v>
      </c>
    </row>
    <row r="367" spans="1:5" ht="11.25">
      <c r="A367" s="166"/>
      <c r="B367" s="3">
        <v>39042</v>
      </c>
      <c r="E367" s="1" t="s">
        <v>518</v>
      </c>
    </row>
    <row r="368" spans="1:5" ht="11.25">
      <c r="A368" s="166"/>
      <c r="B368" s="3">
        <v>39043</v>
      </c>
      <c r="E368" s="1" t="s">
        <v>519</v>
      </c>
    </row>
    <row r="369" spans="1:2" ht="11.25">
      <c r="A369" s="166"/>
      <c r="B369" s="3">
        <v>39044</v>
      </c>
    </row>
    <row r="370" spans="1:5" ht="11.25">
      <c r="A370" s="166"/>
      <c r="B370" s="3">
        <v>39045</v>
      </c>
      <c r="E370" s="1" t="s">
        <v>517</v>
      </c>
    </row>
    <row r="371" spans="1:5" ht="11.25">
      <c r="A371" s="166"/>
      <c r="B371" s="3">
        <v>39046</v>
      </c>
      <c r="E371" s="1" t="s">
        <v>523</v>
      </c>
    </row>
    <row r="372" spans="1:2" ht="11.25">
      <c r="A372" s="166"/>
      <c r="B372" s="3">
        <v>39047</v>
      </c>
    </row>
    <row r="373" spans="1:2" ht="11.25">
      <c r="A373" s="166" t="s">
        <v>175</v>
      </c>
      <c r="B373" s="3">
        <v>39048</v>
      </c>
    </row>
    <row r="374" spans="1:5" ht="11.25">
      <c r="A374" s="166"/>
      <c r="B374" s="3">
        <v>39049</v>
      </c>
      <c r="E374" s="1" t="s">
        <v>485</v>
      </c>
    </row>
    <row r="375" spans="1:5" ht="11.25">
      <c r="A375" s="166"/>
      <c r="B375" s="3">
        <v>39050</v>
      </c>
      <c r="E375" s="1" t="s">
        <v>518</v>
      </c>
    </row>
    <row r="376" spans="1:2" ht="11.25">
      <c r="A376" s="166"/>
      <c r="B376" s="3">
        <v>39051</v>
      </c>
    </row>
    <row r="377" spans="1:5" ht="11.25">
      <c r="A377" s="166"/>
      <c r="B377" s="3">
        <v>39052</v>
      </c>
      <c r="E377" s="1" t="s">
        <v>524</v>
      </c>
    </row>
    <row r="378" spans="1:10" ht="11.25">
      <c r="A378" s="166"/>
      <c r="B378" s="3">
        <v>39053</v>
      </c>
      <c r="E378" s="1" t="s">
        <v>508</v>
      </c>
      <c r="J378" s="1" t="s">
        <v>383</v>
      </c>
    </row>
    <row r="379" spans="1:2" ht="11.25">
      <c r="A379" s="166"/>
      <c r="B379" s="3">
        <v>39054</v>
      </c>
    </row>
    <row r="380" spans="1:2" ht="11.25">
      <c r="A380" s="166" t="s">
        <v>177</v>
      </c>
      <c r="B380" s="3">
        <v>39055</v>
      </c>
    </row>
    <row r="381" spans="1:5" ht="11.25">
      <c r="A381" s="166"/>
      <c r="B381" s="3">
        <v>39056</v>
      </c>
      <c r="E381" s="1" t="s">
        <v>485</v>
      </c>
    </row>
    <row r="382" spans="1:5" ht="11.25">
      <c r="A382" s="166"/>
      <c r="B382" s="3">
        <v>39057</v>
      </c>
      <c r="E382" s="1" t="s">
        <v>527</v>
      </c>
    </row>
    <row r="383" spans="1:2" ht="11.25">
      <c r="A383" s="166"/>
      <c r="B383" s="3">
        <v>39058</v>
      </c>
    </row>
    <row r="384" spans="1:5" ht="11.25">
      <c r="A384" s="166"/>
      <c r="B384" s="3">
        <v>39059</v>
      </c>
      <c r="E384" s="1" t="s">
        <v>525</v>
      </c>
    </row>
    <row r="385" spans="1:5" ht="11.25">
      <c r="A385" s="166"/>
      <c r="B385" s="3">
        <v>39060</v>
      </c>
      <c r="E385" s="1" t="s">
        <v>523</v>
      </c>
    </row>
    <row r="386" spans="1:2" ht="11.25">
      <c r="A386" s="166"/>
      <c r="B386" s="3">
        <v>39061</v>
      </c>
    </row>
    <row r="387" spans="1:2" ht="11.25">
      <c r="A387" s="166" t="s">
        <v>178</v>
      </c>
      <c r="B387" s="3">
        <v>39062</v>
      </c>
    </row>
    <row r="388" spans="1:5" ht="11.25">
      <c r="A388" s="166"/>
      <c r="B388" s="3">
        <v>39063</v>
      </c>
      <c r="E388" s="1" t="s">
        <v>485</v>
      </c>
    </row>
    <row r="389" spans="1:5" ht="11.25">
      <c r="A389" s="166"/>
      <c r="B389" s="3">
        <v>39064</v>
      </c>
      <c r="E389" s="1" t="s">
        <v>528</v>
      </c>
    </row>
    <row r="390" spans="1:2" ht="11.25">
      <c r="A390" s="166"/>
      <c r="B390" s="3">
        <v>39065</v>
      </c>
    </row>
    <row r="391" spans="1:2" ht="11.25">
      <c r="A391" s="166"/>
      <c r="B391" s="3">
        <v>39066</v>
      </c>
    </row>
    <row r="392" spans="1:5" ht="11.25">
      <c r="A392" s="166"/>
      <c r="B392" s="3">
        <v>39067</v>
      </c>
      <c r="E392" s="1" t="s">
        <v>474</v>
      </c>
    </row>
    <row r="393" spans="1:5" ht="11.25">
      <c r="A393" s="166"/>
      <c r="B393" s="3">
        <v>39068</v>
      </c>
      <c r="E393" s="1" t="s">
        <v>526</v>
      </c>
    </row>
    <row r="394" spans="1:2" ht="11.25">
      <c r="A394" s="166" t="s">
        <v>179</v>
      </c>
      <c r="B394" s="3">
        <v>39069</v>
      </c>
    </row>
    <row r="395" spans="1:5" ht="11.25">
      <c r="A395" s="166"/>
      <c r="B395" s="3">
        <v>39070</v>
      </c>
      <c r="E395" s="1" t="s">
        <v>485</v>
      </c>
    </row>
    <row r="396" spans="1:5" ht="11.25">
      <c r="A396" s="166"/>
      <c r="B396" s="3">
        <v>39071</v>
      </c>
      <c r="E396" s="183" t="s">
        <v>530</v>
      </c>
    </row>
    <row r="397" spans="1:2" ht="11.25">
      <c r="A397" s="166"/>
      <c r="B397" s="3">
        <v>39072</v>
      </c>
    </row>
    <row r="398" spans="1:5" ht="11.25">
      <c r="A398" s="166"/>
      <c r="B398" s="3">
        <v>39073</v>
      </c>
      <c r="E398" s="1" t="s">
        <v>529</v>
      </c>
    </row>
    <row r="399" spans="1:5" ht="11.25">
      <c r="A399" s="166"/>
      <c r="B399" s="3">
        <v>39074</v>
      </c>
      <c r="E399" s="1" t="s">
        <v>522</v>
      </c>
    </row>
    <row r="400" spans="1:2" ht="11.25">
      <c r="A400" s="166"/>
      <c r="B400" s="3">
        <v>39075</v>
      </c>
    </row>
    <row r="401" spans="1:2" ht="11.25">
      <c r="A401" s="166" t="s">
        <v>181</v>
      </c>
      <c r="B401" s="3">
        <v>39076</v>
      </c>
    </row>
    <row r="402" spans="1:5" ht="11.25">
      <c r="A402" s="166"/>
      <c r="B402" s="3">
        <v>39077</v>
      </c>
      <c r="E402" s="1" t="s">
        <v>485</v>
      </c>
    </row>
    <row r="403" spans="1:5" ht="11.25">
      <c r="A403" s="166"/>
      <c r="B403" s="3">
        <v>39078</v>
      </c>
      <c r="E403" s="1" t="s">
        <v>518</v>
      </c>
    </row>
    <row r="404" spans="1:2" ht="11.25">
      <c r="A404" s="166"/>
      <c r="B404" s="3">
        <v>39079</v>
      </c>
    </row>
    <row r="405" spans="1:5" ht="11.25">
      <c r="A405" s="166"/>
      <c r="B405" s="3">
        <v>39080</v>
      </c>
      <c r="E405" s="183" t="s">
        <v>531</v>
      </c>
    </row>
    <row r="406" spans="1:5" ht="11.25">
      <c r="A406" s="166"/>
      <c r="B406" s="3">
        <v>39081</v>
      </c>
      <c r="E406" s="1" t="s">
        <v>520</v>
      </c>
    </row>
    <row r="407" spans="1:2" ht="11.25">
      <c r="A407" s="166"/>
      <c r="B407" s="3">
        <v>39082</v>
      </c>
    </row>
    <row r="408" spans="1:8" ht="11.25">
      <c r="A408" s="166" t="s">
        <v>9</v>
      </c>
      <c r="B408" s="3">
        <v>39083</v>
      </c>
      <c r="H408" s="2">
        <f>SUM(H58,H66,H74,H82,H90,H100,H108,H116,H124,H132,H140,H148,H156,H164,H172,H180,H189,H197,H205,H213,H221,H229,H237,H245,H253,H261,H269)</f>
        <v>1075.5999999999997</v>
      </c>
    </row>
    <row r="409" spans="1:5" ht="11.25">
      <c r="A409" s="166"/>
      <c r="B409" s="3">
        <v>39084</v>
      </c>
      <c r="E409" s="1" t="s">
        <v>485</v>
      </c>
    </row>
    <row r="410" spans="1:5" ht="11.25">
      <c r="A410" s="166"/>
      <c r="B410" s="3">
        <v>39085</v>
      </c>
      <c r="E410" s="1" t="s">
        <v>499</v>
      </c>
    </row>
    <row r="411" spans="1:2" ht="11.25">
      <c r="A411" s="166"/>
      <c r="B411" s="3">
        <v>39086</v>
      </c>
    </row>
    <row r="412" spans="1:5" ht="11.25">
      <c r="A412" s="166"/>
      <c r="B412" s="3">
        <v>39087</v>
      </c>
      <c r="E412" s="1" t="s">
        <v>25</v>
      </c>
    </row>
    <row r="413" spans="1:5" ht="11.25">
      <c r="A413" s="166"/>
      <c r="B413" s="3">
        <v>39088</v>
      </c>
      <c r="E413" s="1" t="s">
        <v>533</v>
      </c>
    </row>
    <row r="414" spans="1:5" ht="11.25">
      <c r="A414" s="166"/>
      <c r="B414" s="3">
        <v>39089</v>
      </c>
      <c r="E414" s="1" t="s">
        <v>25</v>
      </c>
    </row>
    <row r="415" spans="1:5" ht="11.25">
      <c r="A415" s="166" t="s">
        <v>21</v>
      </c>
      <c r="B415" s="3">
        <v>39090</v>
      </c>
      <c r="E415" s="1" t="s">
        <v>532</v>
      </c>
    </row>
    <row r="416" spans="1:5" ht="11.25">
      <c r="A416" s="166"/>
      <c r="B416" s="3">
        <v>39091</v>
      </c>
      <c r="E416" s="1" t="s">
        <v>25</v>
      </c>
    </row>
    <row r="417" spans="1:5" ht="11.25">
      <c r="A417" s="166"/>
      <c r="B417" s="3">
        <v>39092</v>
      </c>
      <c r="E417" s="1" t="s">
        <v>521</v>
      </c>
    </row>
    <row r="418" spans="1:5" ht="11.25">
      <c r="A418" s="166"/>
      <c r="B418" s="3">
        <v>39093</v>
      </c>
      <c r="E418" s="1" t="s">
        <v>25</v>
      </c>
    </row>
    <row r="419" spans="1:5" ht="11.25">
      <c r="A419" s="166"/>
      <c r="B419" s="3">
        <v>39094</v>
      </c>
      <c r="E419" s="1" t="s">
        <v>25</v>
      </c>
    </row>
    <row r="420" spans="1:5" ht="11.25">
      <c r="A420" s="166"/>
      <c r="B420" s="3">
        <v>39095</v>
      </c>
      <c r="E420" s="1" t="s">
        <v>318</v>
      </c>
    </row>
    <row r="421" spans="1:5" ht="11.25">
      <c r="A421" s="166"/>
      <c r="B421" s="3">
        <v>39096</v>
      </c>
      <c r="E421" s="1" t="s">
        <v>318</v>
      </c>
    </row>
    <row r="422" spans="1:2" ht="11.25">
      <c r="A422" s="166" t="s">
        <v>24</v>
      </c>
      <c r="B422" s="3">
        <v>39097</v>
      </c>
    </row>
    <row r="423" spans="1:2" ht="11.25">
      <c r="A423" s="166"/>
      <c r="B423" s="3">
        <v>39098</v>
      </c>
    </row>
    <row r="424" spans="1:2" ht="11.25">
      <c r="A424" s="166"/>
      <c r="B424" s="3">
        <v>39099</v>
      </c>
    </row>
    <row r="425" spans="1:2" ht="11.25">
      <c r="A425" s="166"/>
      <c r="B425" s="3">
        <v>39100</v>
      </c>
    </row>
    <row r="426" spans="1:2" ht="11.25">
      <c r="A426" s="166"/>
      <c r="B426" s="3">
        <v>39101</v>
      </c>
    </row>
    <row r="427" spans="1:2" ht="11.25">
      <c r="A427" s="166"/>
      <c r="B427" s="3">
        <v>39102</v>
      </c>
    </row>
    <row r="428" spans="1:2" ht="11.25">
      <c r="A428" s="166"/>
      <c r="B428" s="3">
        <v>39103</v>
      </c>
    </row>
  </sheetData>
  <mergeCells count="62">
    <mergeCell ref="A408:A414"/>
    <mergeCell ref="A415:A421"/>
    <mergeCell ref="A422:A428"/>
    <mergeCell ref="A2:A8"/>
    <mergeCell ref="A9:A15"/>
    <mergeCell ref="A75:A82"/>
    <mergeCell ref="A83:A90"/>
    <mergeCell ref="A91:A100"/>
    <mergeCell ref="A101:A108"/>
    <mergeCell ref="A173:A180"/>
    <mergeCell ref="E14:E15"/>
    <mergeCell ref="A16:A22"/>
    <mergeCell ref="A23:A29"/>
    <mergeCell ref="A30:A36"/>
    <mergeCell ref="C35:C50"/>
    <mergeCell ref="A37:A43"/>
    <mergeCell ref="A44:A50"/>
    <mergeCell ref="J44:J49"/>
    <mergeCell ref="A51:A58"/>
    <mergeCell ref="A59:A66"/>
    <mergeCell ref="A67:A74"/>
    <mergeCell ref="J114:J122"/>
    <mergeCell ref="J105:J111"/>
    <mergeCell ref="A109:A116"/>
    <mergeCell ref="C106:C124"/>
    <mergeCell ref="A117:A124"/>
    <mergeCell ref="B97:B99"/>
    <mergeCell ref="A157:A164"/>
    <mergeCell ref="A165:A172"/>
    <mergeCell ref="A133:A140"/>
    <mergeCell ref="A141:A148"/>
    <mergeCell ref="A149:A156"/>
    <mergeCell ref="A125:A132"/>
    <mergeCell ref="A181:A189"/>
    <mergeCell ref="A190:A197"/>
    <mergeCell ref="A198:A205"/>
    <mergeCell ref="A206:A213"/>
    <mergeCell ref="A214:A221"/>
    <mergeCell ref="A222:A229"/>
    <mergeCell ref="A230:A237"/>
    <mergeCell ref="A238:A245"/>
    <mergeCell ref="A246:A253"/>
    <mergeCell ref="A254:A261"/>
    <mergeCell ref="A262:A269"/>
    <mergeCell ref="A270:A277"/>
    <mergeCell ref="A278:A285"/>
    <mergeCell ref="A286:A293"/>
    <mergeCell ref="A294:A301"/>
    <mergeCell ref="A302:A309"/>
    <mergeCell ref="A310:A317"/>
    <mergeCell ref="A318:A325"/>
    <mergeCell ref="A326:A333"/>
    <mergeCell ref="A334:A341"/>
    <mergeCell ref="A342:A349"/>
    <mergeCell ref="A350:A357"/>
    <mergeCell ref="A358:A365"/>
    <mergeCell ref="A394:A400"/>
    <mergeCell ref="A401:A407"/>
    <mergeCell ref="A366:A372"/>
    <mergeCell ref="A373:A379"/>
    <mergeCell ref="A380:A386"/>
    <mergeCell ref="A387:A39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pane xSplit="4" ySplit="1" topLeftCell="E47" activePane="bottomRight" state="frozen"/>
      <selection pane="topLeft" activeCell="A1" sqref="A1"/>
      <selection pane="topRight" activeCell="E1" sqref="E1"/>
      <selection pane="bottomLeft" activeCell="A48" sqref="A48"/>
      <selection pane="bottomRight" activeCell="E69" sqref="E69"/>
    </sheetView>
  </sheetViews>
  <sheetFormatPr defaultColWidth="11.421875" defaultRowHeight="12.75"/>
  <cols>
    <col min="1" max="1" width="7.8515625" style="1" customWidth="1"/>
    <col min="2" max="2" width="11.8515625" style="1" customWidth="1"/>
    <col min="3" max="3" width="3.57421875" style="1" customWidth="1"/>
    <col min="4" max="4" width="6.421875" style="1" customWidth="1"/>
    <col min="5" max="5" width="34.00390625" style="1" customWidth="1"/>
    <col min="6" max="6" width="41.28125" style="1" customWidth="1"/>
    <col min="7" max="7" width="4.00390625" style="2" customWidth="1"/>
    <col min="8" max="8" width="20.140625" style="1" customWidth="1"/>
    <col min="9" max="9" width="9.421875" style="1" customWidth="1"/>
    <col min="10" max="10" width="42.28125" style="1" customWidth="1"/>
    <col min="11" max="16384" width="11.7109375" style="1" customWidth="1"/>
  </cols>
  <sheetData>
    <row r="1" spans="1:9" ht="11.25">
      <c r="A1" s="1" t="s">
        <v>0</v>
      </c>
      <c r="B1" s="1" t="s">
        <v>1</v>
      </c>
      <c r="E1" s="1" t="s">
        <v>2</v>
      </c>
      <c r="F1" s="1" t="s">
        <v>3</v>
      </c>
      <c r="G1" s="2" t="s">
        <v>5</v>
      </c>
      <c r="H1" s="1" t="s">
        <v>6</v>
      </c>
      <c r="I1" s="1" t="s">
        <v>7</v>
      </c>
    </row>
    <row r="2" spans="1:6" ht="11.25">
      <c r="A2" s="166" t="s">
        <v>171</v>
      </c>
      <c r="B2" s="3">
        <v>38663</v>
      </c>
      <c r="C2" s="3"/>
      <c r="D2" s="3"/>
      <c r="E2" s="3"/>
      <c r="F2" s="6" t="s">
        <v>10</v>
      </c>
    </row>
    <row r="3" spans="1:6" ht="11.25">
      <c r="A3" s="166"/>
      <c r="B3" s="3">
        <v>38664</v>
      </c>
      <c r="C3" s="3"/>
      <c r="D3" s="3"/>
      <c r="E3" s="3"/>
      <c r="F3" s="6" t="s">
        <v>10</v>
      </c>
    </row>
    <row r="4" spans="1:9" ht="11.25">
      <c r="A4" s="166"/>
      <c r="B4" s="3">
        <v>38665</v>
      </c>
      <c r="C4" s="3"/>
      <c r="D4" s="3"/>
      <c r="E4" s="3"/>
      <c r="F4" s="3" t="s">
        <v>183</v>
      </c>
      <c r="I4" s="13" t="s">
        <v>13</v>
      </c>
    </row>
    <row r="5" spans="1:6" ht="11.25">
      <c r="A5" s="166"/>
      <c r="B5" s="3">
        <v>38666</v>
      </c>
      <c r="C5" s="3"/>
      <c r="D5" s="3"/>
      <c r="E5" s="3"/>
      <c r="F5" s="6" t="s">
        <v>10</v>
      </c>
    </row>
    <row r="6" spans="1:9" ht="11.25">
      <c r="A6" s="166"/>
      <c r="B6" s="3">
        <v>38667</v>
      </c>
      <c r="C6" s="3"/>
      <c r="D6" s="3"/>
      <c r="E6" s="3"/>
      <c r="F6" s="1" t="s">
        <v>184</v>
      </c>
      <c r="I6" s="14" t="s">
        <v>15</v>
      </c>
    </row>
    <row r="7" spans="1:6" ht="11.25">
      <c r="A7" s="166"/>
      <c r="B7" s="3">
        <v>38668</v>
      </c>
      <c r="C7" s="3"/>
      <c r="D7" s="3"/>
      <c r="E7" s="3"/>
      <c r="F7" s="6" t="s">
        <v>10</v>
      </c>
    </row>
    <row r="8" spans="1:9" ht="12.75">
      <c r="A8" s="166"/>
      <c r="B8" s="3">
        <v>38669</v>
      </c>
      <c r="C8" s="3"/>
      <c r="D8" s="3"/>
      <c r="E8" s="1" t="s">
        <v>185</v>
      </c>
      <c r="F8" s="3" t="s">
        <v>186</v>
      </c>
      <c r="H8"/>
      <c r="I8" s="28" t="s">
        <v>187</v>
      </c>
    </row>
    <row r="9" spans="1:6" ht="11.25">
      <c r="A9" s="166" t="s">
        <v>188</v>
      </c>
      <c r="B9" s="3">
        <v>38670</v>
      </c>
      <c r="C9" s="3"/>
      <c r="D9" s="3"/>
      <c r="E9" s="3"/>
      <c r="F9" s="6" t="s">
        <v>10</v>
      </c>
    </row>
    <row r="10" spans="1:9" ht="11.25">
      <c r="A10" s="166"/>
      <c r="B10" s="3">
        <v>38671</v>
      </c>
      <c r="C10" s="3"/>
      <c r="D10" s="3"/>
      <c r="E10" s="3"/>
      <c r="F10" s="3" t="s">
        <v>189</v>
      </c>
      <c r="I10" s="14" t="s">
        <v>15</v>
      </c>
    </row>
    <row r="11" spans="1:6" ht="11.25">
      <c r="A11" s="166"/>
      <c r="B11" s="3">
        <v>38672</v>
      </c>
      <c r="C11" s="3"/>
      <c r="D11" s="3"/>
      <c r="E11" s="3"/>
      <c r="F11" s="6" t="s">
        <v>10</v>
      </c>
    </row>
    <row r="12" spans="1:10" ht="11.25">
      <c r="A12" s="166"/>
      <c r="B12" s="3">
        <v>38673</v>
      </c>
      <c r="C12" s="3"/>
      <c r="D12" s="3"/>
      <c r="E12" s="3"/>
      <c r="F12" s="3" t="s">
        <v>190</v>
      </c>
      <c r="I12" s="18" t="s">
        <v>50</v>
      </c>
      <c r="J12" s="1" t="s">
        <v>191</v>
      </c>
    </row>
    <row r="13" spans="1:6" ht="11.25">
      <c r="A13" s="166"/>
      <c r="B13" s="3">
        <v>38674</v>
      </c>
      <c r="C13" s="3"/>
      <c r="D13" s="3"/>
      <c r="E13" s="3"/>
      <c r="F13" s="6" t="s">
        <v>10</v>
      </c>
    </row>
    <row r="14" spans="1:9" ht="11.25">
      <c r="A14" s="166"/>
      <c r="B14" s="3">
        <v>38675</v>
      </c>
      <c r="C14" s="3"/>
      <c r="D14" s="3"/>
      <c r="E14" s="3"/>
      <c r="F14" s="3" t="s">
        <v>192</v>
      </c>
      <c r="I14" s="14" t="s">
        <v>15</v>
      </c>
    </row>
    <row r="15" spans="1:10" ht="12.75">
      <c r="A15" s="166"/>
      <c r="B15" s="3">
        <v>38676</v>
      </c>
      <c r="C15" s="3"/>
      <c r="D15" s="3"/>
      <c r="E15" s="1" t="s">
        <v>193</v>
      </c>
      <c r="F15" s="3" t="s">
        <v>194</v>
      </c>
      <c r="H15"/>
      <c r="I15" s="28" t="s">
        <v>195</v>
      </c>
      <c r="J15" s="43" t="s">
        <v>196</v>
      </c>
    </row>
    <row r="16" spans="1:9" ht="11.25">
      <c r="A16" s="166" t="s">
        <v>174</v>
      </c>
      <c r="B16" s="3">
        <v>38677</v>
      </c>
      <c r="C16" s="3"/>
      <c r="D16" s="3"/>
      <c r="E16" s="3"/>
      <c r="F16" s="3" t="s">
        <v>197</v>
      </c>
      <c r="I16" s="14" t="s">
        <v>15</v>
      </c>
    </row>
    <row r="17" spans="1:6" ht="11.25">
      <c r="A17" s="166"/>
      <c r="B17" s="3">
        <v>38678</v>
      </c>
      <c r="C17" s="3"/>
      <c r="D17" s="3"/>
      <c r="E17" s="3"/>
      <c r="F17" s="6" t="s">
        <v>10</v>
      </c>
    </row>
    <row r="18" spans="1:9" ht="11.25">
      <c r="A18" s="166"/>
      <c r="B18" s="3">
        <v>38679</v>
      </c>
      <c r="C18" s="3"/>
      <c r="D18" s="3"/>
      <c r="E18" s="3"/>
      <c r="F18" s="3" t="s">
        <v>198</v>
      </c>
      <c r="I18" s="13" t="s">
        <v>13</v>
      </c>
    </row>
    <row r="19" spans="1:10" ht="11.25">
      <c r="A19" s="166"/>
      <c r="B19" s="3">
        <v>38680</v>
      </c>
      <c r="C19" s="3"/>
      <c r="D19" s="3"/>
      <c r="E19" s="3" t="s">
        <v>199</v>
      </c>
      <c r="F19" s="6" t="s">
        <v>10</v>
      </c>
      <c r="J19" s="3" t="s">
        <v>200</v>
      </c>
    </row>
    <row r="20" spans="1:6" ht="11.25">
      <c r="A20" s="166"/>
      <c r="B20" s="3">
        <v>38681</v>
      </c>
      <c r="C20" s="3"/>
      <c r="D20" s="3"/>
      <c r="E20" s="3"/>
      <c r="F20" s="6" t="s">
        <v>10</v>
      </c>
    </row>
    <row r="21" spans="1:9" ht="11.25">
      <c r="A21" s="166"/>
      <c r="B21" s="3">
        <v>38682</v>
      </c>
      <c r="C21" s="3"/>
      <c r="D21" s="3"/>
      <c r="E21" s="3"/>
      <c r="F21" s="3" t="s">
        <v>201</v>
      </c>
      <c r="I21" s="18" t="s">
        <v>50</v>
      </c>
    </row>
    <row r="22" spans="1:9" ht="11.25">
      <c r="A22" s="166"/>
      <c r="B22" s="3">
        <v>38683</v>
      </c>
      <c r="C22" s="3"/>
      <c r="D22" s="3"/>
      <c r="E22" s="3" t="s">
        <v>202</v>
      </c>
      <c r="F22" s="3" t="s">
        <v>203</v>
      </c>
      <c r="I22" s="14" t="s">
        <v>15</v>
      </c>
    </row>
    <row r="23" spans="1:6" ht="11.25">
      <c r="A23" s="166" t="s">
        <v>175</v>
      </c>
      <c r="B23" s="3">
        <v>38684</v>
      </c>
      <c r="C23" s="3"/>
      <c r="D23" s="3"/>
      <c r="E23" s="3" t="s">
        <v>199</v>
      </c>
      <c r="F23" s="6" t="s">
        <v>10</v>
      </c>
    </row>
    <row r="24" spans="1:9" ht="11.25">
      <c r="A24" s="166"/>
      <c r="B24" s="3">
        <v>38685</v>
      </c>
      <c r="C24" s="3"/>
      <c r="D24" s="3"/>
      <c r="E24" s="3"/>
      <c r="F24" s="3" t="s">
        <v>204</v>
      </c>
      <c r="I24" s="14" t="s">
        <v>15</v>
      </c>
    </row>
    <row r="25" spans="1:6" ht="11.25">
      <c r="A25" s="166"/>
      <c r="B25" s="3">
        <v>38686</v>
      </c>
      <c r="C25" s="3"/>
      <c r="D25" s="3"/>
      <c r="E25" s="3" t="s">
        <v>205</v>
      </c>
      <c r="F25" s="6" t="s">
        <v>10</v>
      </c>
    </row>
    <row r="26" spans="1:6" ht="11.25">
      <c r="A26" s="166"/>
      <c r="B26" s="3">
        <v>38687</v>
      </c>
      <c r="C26" s="3"/>
      <c r="D26" s="3"/>
      <c r="E26" s="3" t="s">
        <v>199</v>
      </c>
      <c r="F26" s="6" t="s">
        <v>10</v>
      </c>
    </row>
    <row r="27" spans="1:6" ht="11.25">
      <c r="A27" s="166"/>
      <c r="B27" s="3">
        <v>38688</v>
      </c>
      <c r="C27" s="3"/>
      <c r="D27" s="3"/>
      <c r="E27" s="3"/>
      <c r="F27" s="6" t="s">
        <v>10</v>
      </c>
    </row>
    <row r="28" spans="1:9" ht="42.75" customHeight="1">
      <c r="A28" s="166"/>
      <c r="B28" s="3">
        <v>38689</v>
      </c>
      <c r="C28" s="3"/>
      <c r="D28" s="3"/>
      <c r="E28" s="9" t="s">
        <v>206</v>
      </c>
      <c r="F28" s="3" t="s">
        <v>207</v>
      </c>
      <c r="I28" s="14" t="s">
        <v>15</v>
      </c>
    </row>
    <row r="29" spans="1:6" ht="11.25">
      <c r="A29" s="166"/>
      <c r="B29" s="3">
        <v>38690</v>
      </c>
      <c r="C29" s="3"/>
      <c r="D29" s="3"/>
      <c r="E29" s="3"/>
      <c r="F29" s="6" t="s">
        <v>10</v>
      </c>
    </row>
    <row r="30" spans="1:9" ht="11.25">
      <c r="A30" s="166" t="s">
        <v>177</v>
      </c>
      <c r="B30" s="3">
        <v>38691</v>
      </c>
      <c r="C30" s="3"/>
      <c r="D30" s="3"/>
      <c r="E30" s="3" t="s">
        <v>208</v>
      </c>
      <c r="F30" s="3" t="s">
        <v>209</v>
      </c>
      <c r="I30" s="14" t="s">
        <v>15</v>
      </c>
    </row>
    <row r="31" spans="1:6" ht="11.25">
      <c r="A31" s="166"/>
      <c r="B31" s="3">
        <v>38692</v>
      </c>
      <c r="C31" s="3"/>
      <c r="D31" s="3"/>
      <c r="E31" s="3"/>
      <c r="F31" s="6" t="s">
        <v>10</v>
      </c>
    </row>
    <row r="32" spans="1:9" ht="11.25">
      <c r="A32" s="166"/>
      <c r="B32" s="3">
        <v>38693</v>
      </c>
      <c r="C32" s="3"/>
      <c r="D32" s="3"/>
      <c r="E32" s="3" t="s">
        <v>210</v>
      </c>
      <c r="F32" s="3" t="s">
        <v>211</v>
      </c>
      <c r="I32" s="13" t="s">
        <v>13</v>
      </c>
    </row>
    <row r="33" spans="1:6" ht="11.25">
      <c r="A33" s="166"/>
      <c r="B33" s="3">
        <v>38694</v>
      </c>
      <c r="C33" s="3"/>
      <c r="D33" s="3"/>
      <c r="E33" s="3" t="s">
        <v>208</v>
      </c>
      <c r="F33" s="3" t="s">
        <v>212</v>
      </c>
    </row>
    <row r="34" spans="1:8" ht="11.25">
      <c r="A34" s="166"/>
      <c r="B34" s="3">
        <v>38695</v>
      </c>
      <c r="C34" s="3"/>
      <c r="D34" s="3"/>
      <c r="E34" s="3"/>
      <c r="F34" s="6" t="s">
        <v>10</v>
      </c>
      <c r="H34" s="1" t="s">
        <v>213</v>
      </c>
    </row>
    <row r="35" spans="1:9" ht="11.25">
      <c r="A35" s="166"/>
      <c r="B35" s="3">
        <v>38696</v>
      </c>
      <c r="C35" s="3"/>
      <c r="D35" s="3"/>
      <c r="E35" s="3" t="s">
        <v>214</v>
      </c>
      <c r="F35" s="3" t="s">
        <v>215</v>
      </c>
      <c r="I35" s="18" t="s">
        <v>50</v>
      </c>
    </row>
    <row r="36" spans="1:9" ht="32.25" customHeight="1">
      <c r="A36" s="166"/>
      <c r="B36" s="3">
        <v>38697</v>
      </c>
      <c r="C36" s="3"/>
      <c r="D36" s="3"/>
      <c r="E36" s="9" t="s">
        <v>216</v>
      </c>
      <c r="F36" s="3" t="s">
        <v>217</v>
      </c>
      <c r="I36" s="14" t="s">
        <v>18</v>
      </c>
    </row>
    <row r="37" spans="1:9" ht="11.25">
      <c r="A37" s="166" t="s">
        <v>178</v>
      </c>
      <c r="B37" s="3">
        <v>38698</v>
      </c>
      <c r="C37" s="3"/>
      <c r="D37" s="3"/>
      <c r="E37" s="3" t="s">
        <v>218</v>
      </c>
      <c r="F37" s="3" t="s">
        <v>219</v>
      </c>
      <c r="I37" s="14" t="s">
        <v>18</v>
      </c>
    </row>
    <row r="38" spans="1:6" ht="11.25">
      <c r="A38" s="166"/>
      <c r="B38" s="3">
        <v>38699</v>
      </c>
      <c r="C38" s="3"/>
      <c r="D38" s="3"/>
      <c r="E38" s="3"/>
      <c r="F38" s="3" t="s">
        <v>10</v>
      </c>
    </row>
    <row r="39" spans="1:9" ht="33.75">
      <c r="A39" s="166"/>
      <c r="B39" s="3">
        <v>38700</v>
      </c>
      <c r="C39" s="3"/>
      <c r="D39" s="3"/>
      <c r="E39" s="8" t="s">
        <v>11</v>
      </c>
      <c r="F39" s="9" t="s">
        <v>220</v>
      </c>
      <c r="G39" s="11"/>
      <c r="I39" s="13" t="s">
        <v>13</v>
      </c>
    </row>
    <row r="40" spans="1:6" ht="11.25">
      <c r="A40" s="166"/>
      <c r="B40" s="3">
        <v>38701</v>
      </c>
      <c r="C40" s="3"/>
      <c r="D40" s="3"/>
      <c r="E40" s="3" t="s">
        <v>218</v>
      </c>
      <c r="F40" s="3" t="s">
        <v>221</v>
      </c>
    </row>
    <row r="41" spans="1:6" ht="11.25">
      <c r="A41" s="166"/>
      <c r="B41" s="3">
        <v>38702</v>
      </c>
      <c r="C41" s="3"/>
      <c r="D41" s="3"/>
      <c r="E41" s="3"/>
      <c r="F41" s="3" t="s">
        <v>10</v>
      </c>
    </row>
    <row r="42" spans="1:9" ht="54" customHeight="1">
      <c r="A42" s="166"/>
      <c r="B42" s="3">
        <v>38703</v>
      </c>
      <c r="C42" s="172" t="s">
        <v>75</v>
      </c>
      <c r="D42" s="5"/>
      <c r="E42" s="15" t="s">
        <v>222</v>
      </c>
      <c r="F42" s="9" t="s">
        <v>223</v>
      </c>
      <c r="G42" s="11"/>
      <c r="I42" s="18" t="s">
        <v>50</v>
      </c>
    </row>
    <row r="43" spans="1:9" ht="11.25">
      <c r="A43" s="166"/>
      <c r="B43" s="3">
        <v>38704</v>
      </c>
      <c r="C43" s="172"/>
      <c r="D43" s="5"/>
      <c r="E43" s="3" t="s">
        <v>224</v>
      </c>
      <c r="F43" s="3" t="s">
        <v>17</v>
      </c>
      <c r="I43" s="14" t="s">
        <v>18</v>
      </c>
    </row>
    <row r="44" spans="1:9" ht="11.25">
      <c r="A44" s="166" t="s">
        <v>179</v>
      </c>
      <c r="B44" s="3">
        <v>38705</v>
      </c>
      <c r="C44" s="172"/>
      <c r="D44" s="5"/>
      <c r="E44" s="3" t="s">
        <v>218</v>
      </c>
      <c r="F44" s="3" t="s">
        <v>225</v>
      </c>
      <c r="I44" s="14" t="s">
        <v>18</v>
      </c>
    </row>
    <row r="45" spans="1:6" ht="11.25">
      <c r="A45" s="166"/>
      <c r="B45" s="3">
        <v>38706</v>
      </c>
      <c r="C45" s="172"/>
      <c r="D45" s="5"/>
      <c r="E45" s="3"/>
      <c r="F45" s="6" t="s">
        <v>10</v>
      </c>
    </row>
    <row r="46" spans="1:9" ht="45">
      <c r="A46" s="166"/>
      <c r="B46" s="3">
        <v>38707</v>
      </c>
      <c r="C46" s="172"/>
      <c r="D46" s="5"/>
      <c r="E46" s="8" t="s">
        <v>11</v>
      </c>
      <c r="F46" s="9" t="s">
        <v>226</v>
      </c>
      <c r="G46" s="11"/>
      <c r="I46" s="13" t="s">
        <v>13</v>
      </c>
    </row>
    <row r="47" spans="1:9" ht="11.25">
      <c r="A47" s="166"/>
      <c r="B47" s="3">
        <v>38708</v>
      </c>
      <c r="C47" s="172"/>
      <c r="D47" s="5"/>
      <c r="E47" s="9" t="s">
        <v>227</v>
      </c>
      <c r="F47" s="3" t="s">
        <v>228</v>
      </c>
      <c r="I47" s="14" t="s">
        <v>18</v>
      </c>
    </row>
    <row r="48" spans="1:6" ht="11.25">
      <c r="A48" s="166"/>
      <c r="B48" s="3">
        <v>38709</v>
      </c>
      <c r="C48" s="172"/>
      <c r="D48" s="176" t="s">
        <v>90</v>
      </c>
      <c r="E48" s="3"/>
      <c r="F48" s="6" t="s">
        <v>10</v>
      </c>
    </row>
    <row r="49" spans="1:9" ht="42.75" customHeight="1">
      <c r="A49" s="166"/>
      <c r="B49" s="3">
        <v>38710</v>
      </c>
      <c r="C49" s="172"/>
      <c r="D49" s="172"/>
      <c r="E49" s="15" t="s">
        <v>222</v>
      </c>
      <c r="F49" s="44" t="s">
        <v>229</v>
      </c>
      <c r="G49" s="45"/>
      <c r="I49" s="18" t="s">
        <v>50</v>
      </c>
    </row>
    <row r="50" spans="1:9" ht="11.25">
      <c r="A50" s="166"/>
      <c r="B50" s="3">
        <v>38711</v>
      </c>
      <c r="C50" s="172"/>
      <c r="D50" s="172"/>
      <c r="E50" s="3" t="s">
        <v>224</v>
      </c>
      <c r="F50" s="3" t="s">
        <v>230</v>
      </c>
      <c r="I50" s="14" t="s">
        <v>18</v>
      </c>
    </row>
    <row r="51" spans="1:9" ht="11.25">
      <c r="A51" s="166" t="s">
        <v>181</v>
      </c>
      <c r="B51" s="3">
        <v>38712</v>
      </c>
      <c r="C51" s="172"/>
      <c r="D51" s="172"/>
      <c r="E51" s="3" t="s">
        <v>224</v>
      </c>
      <c r="F51" s="3" t="s">
        <v>231</v>
      </c>
      <c r="I51" s="14" t="s">
        <v>18</v>
      </c>
    </row>
    <row r="52" spans="1:9" ht="11.25">
      <c r="A52" s="166"/>
      <c r="B52" s="3">
        <v>38713</v>
      </c>
      <c r="C52" s="172"/>
      <c r="D52" s="172"/>
      <c r="E52" s="3"/>
      <c r="F52" s="3" t="s">
        <v>232</v>
      </c>
      <c r="I52" s="14" t="s">
        <v>18</v>
      </c>
    </row>
    <row r="53" spans="1:9" ht="33.75">
      <c r="A53" s="166"/>
      <c r="B53" s="3">
        <v>38714</v>
      </c>
      <c r="C53" s="172"/>
      <c r="D53" s="172"/>
      <c r="E53" s="8" t="s">
        <v>233</v>
      </c>
      <c r="F53" s="46" t="s">
        <v>234</v>
      </c>
      <c r="G53" s="11"/>
      <c r="I53" s="13" t="s">
        <v>13</v>
      </c>
    </row>
    <row r="54" spans="1:9" ht="11.25">
      <c r="A54" s="166"/>
      <c r="B54" s="3">
        <v>38715</v>
      </c>
      <c r="C54" s="172"/>
      <c r="D54" s="172"/>
      <c r="E54" s="47" t="s">
        <v>235</v>
      </c>
      <c r="F54" s="3" t="s">
        <v>236</v>
      </c>
      <c r="I54" s="14" t="s">
        <v>18</v>
      </c>
    </row>
    <row r="55" spans="1:9" ht="33" customHeight="1">
      <c r="A55" s="166"/>
      <c r="B55" s="3">
        <v>38716</v>
      </c>
      <c r="C55" s="172"/>
      <c r="D55" s="172"/>
      <c r="E55" s="15" t="s">
        <v>19</v>
      </c>
      <c r="F55" s="44" t="s">
        <v>237</v>
      </c>
      <c r="G55" s="45"/>
      <c r="I55" s="18" t="s">
        <v>50</v>
      </c>
    </row>
    <row r="56" spans="1:9" ht="12.75">
      <c r="A56" s="166"/>
      <c r="B56" s="3">
        <v>38717</v>
      </c>
      <c r="C56" s="172"/>
      <c r="D56" s="172"/>
      <c r="E56" s="44" t="s">
        <v>16</v>
      </c>
      <c r="F56" s="3" t="s">
        <v>238</v>
      </c>
      <c r="I56" s="14" t="s">
        <v>18</v>
      </c>
    </row>
    <row r="57" spans="1:6" ht="11.25">
      <c r="A57" s="166"/>
      <c r="B57" s="3">
        <v>38718</v>
      </c>
      <c r="C57" s="172"/>
      <c r="D57" s="172"/>
      <c r="E57" s="3" t="s">
        <v>239</v>
      </c>
      <c r="F57" s="6" t="s">
        <v>10</v>
      </c>
    </row>
    <row r="58" spans="2:6" ht="11.25">
      <c r="B58" s="3">
        <v>38719</v>
      </c>
      <c r="C58" s="172"/>
      <c r="D58" s="5"/>
      <c r="E58" s="3"/>
      <c r="F58" s="6" t="s">
        <v>10</v>
      </c>
    </row>
  </sheetData>
  <mergeCells count="10">
    <mergeCell ref="D48:D57"/>
    <mergeCell ref="A51:A57"/>
    <mergeCell ref="A30:A36"/>
    <mergeCell ref="A37:A43"/>
    <mergeCell ref="C42:C58"/>
    <mergeCell ref="A44:A50"/>
    <mergeCell ref="A2:A8"/>
    <mergeCell ref="A9:A15"/>
    <mergeCell ref="A16:A22"/>
    <mergeCell ref="A23:A29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8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7"/>
  <sheetViews>
    <sheetView workbookViewId="0" topLeftCell="A61">
      <selection activeCell="G83" sqref="G83"/>
    </sheetView>
  </sheetViews>
  <sheetFormatPr defaultColWidth="11.421875" defaultRowHeight="12.75"/>
  <cols>
    <col min="1" max="1" width="10.7109375" style="0" bestFit="1" customWidth="1"/>
    <col min="2" max="2" width="10.7109375" style="48" bestFit="1" customWidth="1"/>
    <col min="3" max="3" width="8.140625" style="0" bestFit="1" customWidth="1"/>
    <col min="4" max="4" width="10.7109375" style="0" bestFit="1" customWidth="1"/>
    <col min="5" max="5" width="5.57421875" style="49" bestFit="1" customWidth="1"/>
    <col min="6" max="6" width="6.140625" style="49" bestFit="1" customWidth="1"/>
    <col min="7" max="7" width="9.7109375" style="49" customWidth="1"/>
    <col min="8" max="8" width="6.140625" style="49" bestFit="1" customWidth="1"/>
    <col min="9" max="9" width="9.7109375" style="49" bestFit="1" customWidth="1"/>
    <col min="11" max="11" width="6.140625" style="0" bestFit="1" customWidth="1"/>
    <col min="12" max="12" width="6.00390625" style="0" bestFit="1" customWidth="1"/>
    <col min="13" max="13" width="6.140625" style="0" bestFit="1" customWidth="1"/>
    <col min="14" max="14" width="0" style="0" hidden="1" customWidth="1"/>
    <col min="15" max="15" width="6.140625" style="0" bestFit="1" customWidth="1"/>
    <col min="16" max="16" width="6.00390625" style="0" bestFit="1" customWidth="1"/>
    <col min="17" max="17" width="6.140625" style="0" bestFit="1" customWidth="1"/>
  </cols>
  <sheetData>
    <row r="1" spans="1:9" ht="12.75">
      <c r="A1" s="178" t="s">
        <v>349</v>
      </c>
      <c r="B1" s="178"/>
      <c r="C1" s="178"/>
      <c r="D1" s="178"/>
      <c r="E1" s="178"/>
      <c r="F1" s="178"/>
      <c r="G1" s="178"/>
      <c r="H1" s="178"/>
      <c r="I1" s="178"/>
    </row>
    <row r="2" spans="4:9" ht="12.75">
      <c r="D2" t="s">
        <v>3</v>
      </c>
      <c r="G2" s="49" t="s">
        <v>240</v>
      </c>
      <c r="I2" s="49" t="s">
        <v>241</v>
      </c>
    </row>
    <row r="3" spans="2:17" ht="12.75">
      <c r="B3" s="12">
        <v>0.041666666666666664</v>
      </c>
      <c r="G3" s="48">
        <v>0.0718173611111111</v>
      </c>
      <c r="I3" s="48">
        <v>0.06979166666666667</v>
      </c>
      <c r="K3" s="177" t="s">
        <v>242</v>
      </c>
      <c r="L3" s="177"/>
      <c r="M3" s="177"/>
      <c r="O3" s="177" t="s">
        <v>241</v>
      </c>
      <c r="P3" s="177"/>
      <c r="Q3" s="177"/>
    </row>
    <row r="4" spans="7:16" ht="12.75">
      <c r="G4" s="48">
        <f>1000*G3/L4</f>
        <v>0.003403666403370194</v>
      </c>
      <c r="I4" s="48">
        <f>1000*I3/P4</f>
        <v>0.003307661927330174</v>
      </c>
      <c r="L4" s="50">
        <f>$C$25</f>
        <v>21100</v>
      </c>
      <c r="P4" s="50">
        <f>$C$25</f>
        <v>21100</v>
      </c>
    </row>
    <row r="5" spans="2:17" ht="12.75">
      <c r="B5" s="48">
        <v>0.003654861111111111</v>
      </c>
      <c r="C5">
        <v>1000</v>
      </c>
      <c r="D5" s="48">
        <f>B5</f>
        <v>0.003654861111111111</v>
      </c>
      <c r="E5" s="49">
        <f aca="true" t="shared" si="0" ref="E5:E25">(C5*$B$3/B5)/1000</f>
        <v>11.400342010260308</v>
      </c>
      <c r="F5" s="48" t="str">
        <f aca="true" t="shared" si="1" ref="F5:F25">IF($D5&gt;$B$4,"+","-")</f>
        <v>+</v>
      </c>
      <c r="G5" s="51">
        <f aca="true" t="shared" si="2" ref="G5:G25">IF($D5&gt;$G$4,$D5-$G$4,$G$4-$D5)</f>
        <v>0.0002511947077409168</v>
      </c>
      <c r="H5" s="48" t="str">
        <f aca="true" t="shared" si="3" ref="H5:H25">IF($D5&gt;$I$5,"+","-")</f>
        <v>+</v>
      </c>
      <c r="I5" s="52">
        <f aca="true" t="shared" si="4" ref="I5:I25">IF($D5&gt;$I$4,$D5-$I$4,$I$4-$D5)</f>
        <v>0.00034719918378093694</v>
      </c>
      <c r="K5" s="51" t="e">
        <f>C5*#REF!/#REF!</f>
        <v>#REF!</v>
      </c>
      <c r="L5" s="53"/>
      <c r="M5" s="51" t="e">
        <f>#REF!</f>
        <v>#REF!</v>
      </c>
      <c r="O5" s="52" t="e">
        <f>C5*#REF!/#REF!</f>
        <v>#REF!</v>
      </c>
      <c r="P5" s="54"/>
      <c r="Q5" s="52" t="e">
        <f>#REF!</f>
        <v>#REF!</v>
      </c>
    </row>
    <row r="6" spans="2:17" ht="12.75">
      <c r="B6" s="48">
        <v>0.0065773148148148145</v>
      </c>
      <c r="C6">
        <v>2000</v>
      </c>
      <c r="D6" s="48">
        <f aca="true" t="shared" si="5" ref="D6:D25">B6-B5</f>
        <v>0.0029224537037037036</v>
      </c>
      <c r="E6" s="49">
        <f t="shared" si="0"/>
        <v>12.669810656718518</v>
      </c>
      <c r="F6" s="48" t="str">
        <f t="shared" si="1"/>
        <v>+</v>
      </c>
      <c r="G6" s="51">
        <f t="shared" si="2"/>
        <v>0.0004812126996664905</v>
      </c>
      <c r="H6" s="48" t="str">
        <f t="shared" si="3"/>
        <v>+</v>
      </c>
      <c r="I6" s="52">
        <f t="shared" si="4"/>
        <v>0.00038520822362647037</v>
      </c>
      <c r="K6" s="51" t="e">
        <f>C6*#REF!/#REF!</f>
        <v>#REF!</v>
      </c>
      <c r="L6" s="53"/>
      <c r="M6" s="51" t="e">
        <f>#REF!</f>
        <v>#REF!</v>
      </c>
      <c r="O6" s="52" t="e">
        <f>C6*#REF!/#REF!</f>
        <v>#REF!</v>
      </c>
      <c r="P6" s="54"/>
      <c r="Q6" s="52" t="e">
        <f>#REF!</f>
        <v>#REF!</v>
      </c>
    </row>
    <row r="7" spans="2:17" ht="12.75">
      <c r="B7" s="48">
        <v>0.00987800925925926</v>
      </c>
      <c r="C7">
        <v>3000</v>
      </c>
      <c r="D7" s="48">
        <f t="shared" si="5"/>
        <v>0.0033006944444444455</v>
      </c>
      <c r="E7" s="49">
        <f t="shared" si="0"/>
        <v>12.654371616713142</v>
      </c>
      <c r="F7" s="48" t="str">
        <f t="shared" si="1"/>
        <v>+</v>
      </c>
      <c r="G7" s="51">
        <f t="shared" si="2"/>
        <v>0.00010297195892574858</v>
      </c>
      <c r="H7" s="48" t="str">
        <f t="shared" si="3"/>
        <v>+</v>
      </c>
      <c r="I7" s="52">
        <f t="shared" si="4"/>
        <v>6.9674828857284495E-06</v>
      </c>
      <c r="K7" s="51" t="e">
        <f>C7*#REF!/#REF!</f>
        <v>#REF!</v>
      </c>
      <c r="L7" s="53"/>
      <c r="M7" s="51" t="e">
        <f>#REF!</f>
        <v>#REF!</v>
      </c>
      <c r="O7" s="52" t="e">
        <f>C7*#REF!/#REF!</f>
        <v>#REF!</v>
      </c>
      <c r="P7" s="54"/>
      <c r="Q7" s="52" t="e">
        <f>#REF!</f>
        <v>#REF!</v>
      </c>
    </row>
    <row r="8" spans="2:17" ht="12.75">
      <c r="B8" s="48">
        <v>0.013169328703703702</v>
      </c>
      <c r="C8">
        <v>4000</v>
      </c>
      <c r="D8" s="48">
        <f t="shared" si="5"/>
        <v>0.003291319444444442</v>
      </c>
      <c r="E8" s="49">
        <f t="shared" si="0"/>
        <v>12.655669124561665</v>
      </c>
      <c r="F8" s="48" t="str">
        <f t="shared" si="1"/>
        <v>+</v>
      </c>
      <c r="G8" s="51">
        <f t="shared" si="2"/>
        <v>0.00011234695892575189</v>
      </c>
      <c r="H8" s="48" t="str">
        <f t="shared" si="3"/>
        <v>+</v>
      </c>
      <c r="I8" s="52">
        <f t="shared" si="4"/>
        <v>1.6342482885731754E-05</v>
      </c>
      <c r="K8" s="51" t="e">
        <f>C8*#REF!/#REF!</f>
        <v>#REF!</v>
      </c>
      <c r="L8" s="53"/>
      <c r="M8" s="51" t="e">
        <f>#REF!</f>
        <v>#REF!</v>
      </c>
      <c r="O8" s="52" t="e">
        <f>C8*#REF!/#REF!</f>
        <v>#REF!</v>
      </c>
      <c r="P8" s="54"/>
      <c r="Q8" s="52" t="e">
        <f>#REF!</f>
        <v>#REF!</v>
      </c>
    </row>
    <row r="9" spans="2:17" ht="12.75">
      <c r="B9" s="48">
        <v>0.016443287037037038</v>
      </c>
      <c r="C9">
        <v>5000</v>
      </c>
      <c r="D9" s="48">
        <f t="shared" si="5"/>
        <v>0.0032739583333333353</v>
      </c>
      <c r="E9" s="49">
        <f t="shared" si="0"/>
        <v>12.669810656718516</v>
      </c>
      <c r="F9" s="48" t="str">
        <f t="shared" si="1"/>
        <v>+</v>
      </c>
      <c r="G9" s="51">
        <f t="shared" si="2"/>
        <v>0.00012970807003685877</v>
      </c>
      <c r="H9" s="48" t="str">
        <f t="shared" si="3"/>
        <v>+</v>
      </c>
      <c r="I9" s="52">
        <f t="shared" si="4"/>
        <v>3.370359399683864E-05</v>
      </c>
      <c r="K9" s="51" t="e">
        <f>C9*#REF!/#REF!</f>
        <v>#REF!</v>
      </c>
      <c r="L9" s="53"/>
      <c r="M9" s="51" t="e">
        <f>#REF!</f>
        <v>#REF!</v>
      </c>
      <c r="O9" s="52" t="e">
        <f>C9*#REF!/#REF!</f>
        <v>#REF!</v>
      </c>
      <c r="P9" s="54"/>
      <c r="Q9" s="52" t="e">
        <f>#REF!</f>
        <v>#REF!</v>
      </c>
    </row>
    <row r="10" spans="2:17" ht="12.75">
      <c r="B10" s="48">
        <v>0.019803472222222222</v>
      </c>
      <c r="C10">
        <v>6000</v>
      </c>
      <c r="D10" s="48">
        <f t="shared" si="5"/>
        <v>0.003360185185185185</v>
      </c>
      <c r="E10" s="49">
        <f t="shared" si="0"/>
        <v>12.624048812988743</v>
      </c>
      <c r="F10" s="48" t="str">
        <f t="shared" si="1"/>
        <v>+</v>
      </c>
      <c r="G10" s="51">
        <f t="shared" si="2"/>
        <v>4.3481218185009284E-05</v>
      </c>
      <c r="H10" s="48" t="str">
        <f t="shared" si="3"/>
        <v>+</v>
      </c>
      <c r="I10" s="52">
        <f t="shared" si="4"/>
        <v>5.252325785501085E-05</v>
      </c>
      <c r="K10" s="51" t="e">
        <f>C10*#REF!/#REF!</f>
        <v>#REF!</v>
      </c>
      <c r="L10" s="53"/>
      <c r="M10" s="51" t="e">
        <f>#REF!</f>
        <v>#REF!</v>
      </c>
      <c r="O10" s="52" t="e">
        <f>C10*#REF!/#REF!</f>
        <v>#REF!</v>
      </c>
      <c r="P10" s="54"/>
      <c r="Q10" s="52" t="e">
        <f>#REF!</f>
        <v>#REF!</v>
      </c>
    </row>
    <row r="11" spans="2:17" ht="12.75">
      <c r="B11" s="48">
        <v>0.023374999999999996</v>
      </c>
      <c r="C11">
        <v>7000</v>
      </c>
      <c r="D11" s="48">
        <f t="shared" si="5"/>
        <v>0.003571527777777774</v>
      </c>
      <c r="E11" s="49">
        <f t="shared" si="0"/>
        <v>12.477718360071302</v>
      </c>
      <c r="F11" s="48" t="str">
        <f t="shared" si="1"/>
        <v>+</v>
      </c>
      <c r="G11" s="51">
        <f t="shared" si="2"/>
        <v>0.00016786137440758008</v>
      </c>
      <c r="H11" s="48" t="str">
        <f t="shared" si="3"/>
        <v>+</v>
      </c>
      <c r="I11" s="52">
        <f t="shared" si="4"/>
        <v>0.0002638658504476002</v>
      </c>
      <c r="K11" s="51" t="e">
        <f>C11*#REF!/#REF!</f>
        <v>#REF!</v>
      </c>
      <c r="L11" s="53"/>
      <c r="M11" s="51" t="e">
        <f>#REF!</f>
        <v>#REF!</v>
      </c>
      <c r="O11" s="52" t="e">
        <f>C11*#REF!/#REF!</f>
        <v>#REF!</v>
      </c>
      <c r="P11" s="54"/>
      <c r="Q11" s="52" t="e">
        <f>#REF!</f>
        <v>#REF!</v>
      </c>
    </row>
    <row r="12" spans="2:17" ht="12.75">
      <c r="B12" s="48">
        <v>0.02658368055555556</v>
      </c>
      <c r="C12">
        <v>8000</v>
      </c>
      <c r="D12" s="48">
        <f t="shared" si="5"/>
        <v>0.003208680555555562</v>
      </c>
      <c r="E12" s="49">
        <f t="shared" si="0"/>
        <v>12.539021172659709</v>
      </c>
      <c r="F12" s="48" t="str">
        <f t="shared" si="1"/>
        <v>+</v>
      </c>
      <c r="G12" s="51">
        <f t="shared" si="2"/>
        <v>0.00019498584781463225</v>
      </c>
      <c r="H12" s="48" t="str">
        <f t="shared" si="3"/>
        <v>+</v>
      </c>
      <c r="I12" s="52">
        <f t="shared" si="4"/>
        <v>9.898137177461212E-05</v>
      </c>
      <c r="K12" s="51" t="e">
        <f>C12*#REF!/#REF!</f>
        <v>#REF!</v>
      </c>
      <c r="L12" s="53"/>
      <c r="M12" s="51" t="e">
        <f>#REF!</f>
        <v>#REF!</v>
      </c>
      <c r="O12" s="52" t="e">
        <f>C12*#REF!/#REF!</f>
        <v>#REF!</v>
      </c>
      <c r="P12" s="54"/>
      <c r="Q12" s="52" t="e">
        <f>#REF!</f>
        <v>#REF!</v>
      </c>
    </row>
    <row r="13" spans="2:17" ht="12.75">
      <c r="B13" s="48">
        <v>0.030111111111111113</v>
      </c>
      <c r="C13">
        <v>9000</v>
      </c>
      <c r="D13" s="48">
        <f t="shared" si="5"/>
        <v>0.0035274305555555545</v>
      </c>
      <c r="E13" s="49">
        <f t="shared" si="0"/>
        <v>12.453874538745387</v>
      </c>
      <c r="F13" s="48" t="str">
        <f t="shared" si="1"/>
        <v>+</v>
      </c>
      <c r="G13" s="51">
        <f t="shared" si="2"/>
        <v>0.0001237641521853604</v>
      </c>
      <c r="H13" s="48" t="str">
        <f t="shared" si="3"/>
        <v>+</v>
      </c>
      <c r="I13" s="52">
        <f t="shared" si="4"/>
        <v>0.00021976862822538053</v>
      </c>
      <c r="K13" s="51" t="e">
        <f>C13*#REF!/#REF!</f>
        <v>#REF!</v>
      </c>
      <c r="L13" s="53"/>
      <c r="M13" s="51" t="e">
        <f>#REF!</f>
        <v>#REF!</v>
      </c>
      <c r="O13" s="52" t="e">
        <f>C13*#REF!/#REF!</f>
        <v>#REF!</v>
      </c>
      <c r="P13" s="54"/>
      <c r="Q13" s="52" t="e">
        <f>#REF!</f>
        <v>#REF!</v>
      </c>
    </row>
    <row r="14" spans="2:17" ht="12.75">
      <c r="B14" s="48">
        <v>0.03410625</v>
      </c>
      <c r="C14">
        <v>10000</v>
      </c>
      <c r="D14" s="48">
        <f t="shared" si="5"/>
        <v>0.003995138888888885</v>
      </c>
      <c r="E14" s="49">
        <f t="shared" si="0"/>
        <v>12.216724696108972</v>
      </c>
      <c r="F14" s="48" t="str">
        <f t="shared" si="1"/>
        <v>+</v>
      </c>
      <c r="G14" s="51">
        <f t="shared" si="2"/>
        <v>0.0005914724855186908</v>
      </c>
      <c r="H14" s="48" t="str">
        <f t="shared" si="3"/>
        <v>+</v>
      </c>
      <c r="I14" s="52">
        <f t="shared" si="4"/>
        <v>0.0006874769615587109</v>
      </c>
      <c r="K14" s="51" t="e">
        <f>C14*#REF!/#REF!</f>
        <v>#REF!</v>
      </c>
      <c r="L14" s="53"/>
      <c r="M14" s="51" t="e">
        <f>#REF!</f>
        <v>#REF!</v>
      </c>
      <c r="O14" s="52" t="e">
        <f>C14*#REF!/#REF!</f>
        <v>#REF!</v>
      </c>
      <c r="P14" s="54"/>
      <c r="Q14" s="52" t="e">
        <f>#REF!</f>
        <v>#REF!</v>
      </c>
    </row>
    <row r="15" spans="2:17" ht="12.75">
      <c r="B15" s="48">
        <v>0.03748738425925926</v>
      </c>
      <c r="C15">
        <v>11000</v>
      </c>
      <c r="D15" s="48">
        <f t="shared" si="5"/>
        <v>0.003381134259259261</v>
      </c>
      <c r="E15" s="49">
        <f t="shared" si="0"/>
        <v>12.226335402959638</v>
      </c>
      <c r="F15" s="48" t="str">
        <f t="shared" si="1"/>
        <v>+</v>
      </c>
      <c r="G15" s="51">
        <f t="shared" si="2"/>
        <v>2.2532144110933277E-05</v>
      </c>
      <c r="H15" s="48" t="str">
        <f t="shared" si="3"/>
        <v>+</v>
      </c>
      <c r="I15" s="52">
        <f t="shared" si="4"/>
        <v>7.347233192908685E-05</v>
      </c>
      <c r="K15" s="51" t="e">
        <f>C15*#REF!/#REF!</f>
        <v>#REF!</v>
      </c>
      <c r="L15" s="53"/>
      <c r="M15" s="51" t="e">
        <f>#REF!</f>
        <v>#REF!</v>
      </c>
      <c r="O15" s="52" t="e">
        <f>C15*#REF!/#REF!</f>
        <v>#REF!</v>
      </c>
      <c r="P15" s="54"/>
      <c r="Q15" s="52" t="e">
        <f>#REF!</f>
        <v>#REF!</v>
      </c>
    </row>
    <row r="16" spans="2:17" ht="12.75">
      <c r="B16" s="48">
        <v>0.040774074074074074</v>
      </c>
      <c r="C16">
        <v>12000</v>
      </c>
      <c r="D16" s="48">
        <f t="shared" si="5"/>
        <v>0.003286689814814815</v>
      </c>
      <c r="E16" s="49">
        <f t="shared" si="0"/>
        <v>12.26269415932419</v>
      </c>
      <c r="F16" s="48" t="str">
        <f t="shared" si="1"/>
        <v>+</v>
      </c>
      <c r="G16" s="51">
        <f t="shared" si="2"/>
        <v>0.00011697658855537888</v>
      </c>
      <c r="H16" s="48" t="str">
        <f t="shared" si="3"/>
        <v>+</v>
      </c>
      <c r="I16" s="52">
        <f t="shared" si="4"/>
        <v>2.0972112515358753E-05</v>
      </c>
      <c r="K16" s="51" t="e">
        <f>C16*#REF!/#REF!</f>
        <v>#REF!</v>
      </c>
      <c r="L16" s="53"/>
      <c r="M16" s="51" t="e">
        <f>#REF!</f>
        <v>#REF!</v>
      </c>
      <c r="O16" s="52" t="e">
        <f>C16*#REF!/#REF!</f>
        <v>#REF!</v>
      </c>
      <c r="P16" s="54"/>
      <c r="Q16" s="52" t="e">
        <f>#REF!</f>
        <v>#REF!</v>
      </c>
    </row>
    <row r="17" spans="2:17" ht="12.75">
      <c r="B17" s="48">
        <v>0.044140162037037044</v>
      </c>
      <c r="C17">
        <v>13000</v>
      </c>
      <c r="D17" s="48">
        <f t="shared" si="5"/>
        <v>0.00336608796296297</v>
      </c>
      <c r="E17" s="49">
        <f t="shared" si="0"/>
        <v>12.271515138801846</v>
      </c>
      <c r="F17" s="48" t="str">
        <f t="shared" si="1"/>
        <v>+</v>
      </c>
      <c r="G17" s="51">
        <f t="shared" si="2"/>
        <v>3.757844040722406E-05</v>
      </c>
      <c r="H17" s="48" t="str">
        <f t="shared" si="3"/>
        <v>+</v>
      </c>
      <c r="I17" s="52">
        <f t="shared" si="4"/>
        <v>5.842603563279607E-05</v>
      </c>
      <c r="K17" s="51" t="e">
        <f>C17*#REF!/#REF!</f>
        <v>#REF!</v>
      </c>
      <c r="L17" s="53"/>
      <c r="M17" s="51" t="e">
        <f>#REF!</f>
        <v>#REF!</v>
      </c>
      <c r="O17" s="52" t="e">
        <f>C17*#REF!/#REF!</f>
        <v>#REF!</v>
      </c>
      <c r="P17" s="54"/>
      <c r="Q17" s="52" t="e">
        <f>#REF!</f>
        <v>#REF!</v>
      </c>
    </row>
    <row r="18" spans="2:17" ht="12.75">
      <c r="B18" s="48">
        <v>0.04757256944444444</v>
      </c>
      <c r="C18">
        <v>14000</v>
      </c>
      <c r="D18" s="48">
        <f t="shared" si="5"/>
        <v>0.003432407407407398</v>
      </c>
      <c r="E18" s="49">
        <f t="shared" si="0"/>
        <v>12.261968191870606</v>
      </c>
      <c r="F18" s="48" t="str">
        <f t="shared" si="1"/>
        <v>+</v>
      </c>
      <c r="G18" s="51">
        <f t="shared" si="2"/>
        <v>2.8741004037203827E-05</v>
      </c>
      <c r="H18" s="48" t="str">
        <f t="shared" si="3"/>
        <v>+</v>
      </c>
      <c r="I18" s="52">
        <f t="shared" si="4"/>
        <v>0.00012474548007722396</v>
      </c>
      <c r="K18" s="51" t="e">
        <f>C18*#REF!/#REF!</f>
        <v>#REF!</v>
      </c>
      <c r="L18" s="53"/>
      <c r="M18" s="51" t="e">
        <f>#REF!</f>
        <v>#REF!</v>
      </c>
      <c r="O18" s="52" t="e">
        <f>C18*#REF!/#REF!</f>
        <v>#REF!</v>
      </c>
      <c r="P18" s="54"/>
      <c r="Q18" s="52" t="e">
        <f>#REF!</f>
        <v>#REF!</v>
      </c>
    </row>
    <row r="19" spans="2:17" ht="12.75">
      <c r="B19" s="48">
        <v>0.05085902777777778</v>
      </c>
      <c r="C19">
        <v>15000</v>
      </c>
      <c r="D19" s="48">
        <f t="shared" si="5"/>
        <v>0.003286458333333339</v>
      </c>
      <c r="E19" s="49">
        <f t="shared" si="0"/>
        <v>12.288870379726093</v>
      </c>
      <c r="F19" s="48" t="str">
        <f t="shared" si="1"/>
        <v>+</v>
      </c>
      <c r="G19" s="51">
        <f t="shared" si="2"/>
        <v>0.00011720807003685494</v>
      </c>
      <c r="H19" s="48" t="str">
        <f t="shared" si="3"/>
        <v>+</v>
      </c>
      <c r="I19" s="52">
        <f t="shared" si="4"/>
        <v>2.1203593996834812E-05</v>
      </c>
      <c r="K19" s="51" t="e">
        <f>C19*#REF!/#REF!</f>
        <v>#REF!</v>
      </c>
      <c r="L19" s="53"/>
      <c r="M19" s="51" t="e">
        <f>#REF!</f>
        <v>#REF!</v>
      </c>
      <c r="O19" s="52" t="e">
        <f>C19*#REF!/#REF!</f>
        <v>#REF!</v>
      </c>
      <c r="P19" s="54"/>
      <c r="Q19" s="52" t="e">
        <f>#REF!</f>
        <v>#REF!</v>
      </c>
    </row>
    <row r="20" spans="2:17" ht="12.75">
      <c r="B20" s="48">
        <v>0.05421712962962963</v>
      </c>
      <c r="C20">
        <v>16000</v>
      </c>
      <c r="D20" s="48">
        <f t="shared" si="5"/>
        <v>0.0033581018518518482</v>
      </c>
      <c r="E20" s="49">
        <f t="shared" si="0"/>
        <v>12.296236839184008</v>
      </c>
      <c r="F20" s="48" t="str">
        <f t="shared" si="1"/>
        <v>+</v>
      </c>
      <c r="G20" s="51">
        <f t="shared" si="2"/>
        <v>4.556455151834586E-05</v>
      </c>
      <c r="H20" s="48" t="str">
        <f t="shared" si="3"/>
        <v>+</v>
      </c>
      <c r="I20" s="52">
        <f t="shared" si="4"/>
        <v>5.0439924521674274E-05</v>
      </c>
      <c r="K20" s="51" t="e">
        <f>C20*#REF!/#REF!</f>
        <v>#REF!</v>
      </c>
      <c r="L20" s="53"/>
      <c r="M20" s="51" t="e">
        <f>#REF!</f>
        <v>#REF!</v>
      </c>
      <c r="O20" s="52" t="e">
        <f>C20*#REF!/#REF!</f>
        <v>#REF!</v>
      </c>
      <c r="P20" s="54"/>
      <c r="Q20" s="52" t="e">
        <f>#REF!</f>
        <v>#REF!</v>
      </c>
    </row>
    <row r="21" spans="2:17" ht="12.75">
      <c r="B21" s="48">
        <v>0.057385648148148144</v>
      </c>
      <c r="C21">
        <v>17000</v>
      </c>
      <c r="D21" s="48">
        <f t="shared" si="5"/>
        <v>0.003168518518518515</v>
      </c>
      <c r="E21" s="49">
        <f t="shared" si="0"/>
        <v>12.343388219728446</v>
      </c>
      <c r="F21" s="48" t="str">
        <f t="shared" si="1"/>
        <v>+</v>
      </c>
      <c r="G21" s="51">
        <f t="shared" si="2"/>
        <v>0.00023514788485167913</v>
      </c>
      <c r="H21" s="48" t="str">
        <f t="shared" si="3"/>
        <v>+</v>
      </c>
      <c r="I21" s="52">
        <f t="shared" si="4"/>
        <v>0.000139143408811659</v>
      </c>
      <c r="K21" s="51" t="e">
        <f>C21*#REF!/#REF!</f>
        <v>#REF!</v>
      </c>
      <c r="L21" s="53"/>
      <c r="M21" s="51" t="e">
        <f>#REF!</f>
        <v>#REF!</v>
      </c>
      <c r="O21" s="52" t="e">
        <f>C21*#REF!/#REF!</f>
        <v>#REF!</v>
      </c>
      <c r="P21" s="54"/>
      <c r="Q21" s="52" t="e">
        <f>#REF!</f>
        <v>#REF!</v>
      </c>
    </row>
    <row r="22" spans="2:17" ht="12.75">
      <c r="B22" s="48">
        <v>0.06097997685185185</v>
      </c>
      <c r="C22">
        <v>18000</v>
      </c>
      <c r="D22" s="48">
        <f t="shared" si="5"/>
        <v>0.0035943287037037072</v>
      </c>
      <c r="E22" s="49">
        <f t="shared" si="0"/>
        <v>12.299119132532498</v>
      </c>
      <c r="F22" s="48" t="str">
        <f t="shared" si="1"/>
        <v>+</v>
      </c>
      <c r="G22" s="51">
        <f t="shared" si="2"/>
        <v>0.00019066230033351313</v>
      </c>
      <c r="H22" s="48" t="str">
        <f t="shared" si="3"/>
        <v>+</v>
      </c>
      <c r="I22" s="52">
        <f t="shared" si="4"/>
        <v>0.00028666677637353326</v>
      </c>
      <c r="K22" s="51" t="e">
        <f>C22*#REF!/#REF!</f>
        <v>#REF!</v>
      </c>
      <c r="L22" s="53"/>
      <c r="M22" s="51" t="e">
        <f>#REF!</f>
        <v>#REF!</v>
      </c>
      <c r="O22" s="52" t="e">
        <f>C22*#REF!/#REF!</f>
        <v>#REF!</v>
      </c>
      <c r="P22" s="54"/>
      <c r="Q22" s="52" t="e">
        <f>#REF!</f>
        <v>#REF!</v>
      </c>
    </row>
    <row r="23" spans="2:17" ht="12.75">
      <c r="B23" s="48">
        <v>0.0644224537037037</v>
      </c>
      <c r="C23">
        <v>19000</v>
      </c>
      <c r="D23" s="48">
        <f t="shared" si="5"/>
        <v>0.003442476851851846</v>
      </c>
      <c r="E23" s="49">
        <f t="shared" si="0"/>
        <v>12.288676092775912</v>
      </c>
      <c r="F23" s="48" t="str">
        <f t="shared" si="1"/>
        <v>+</v>
      </c>
      <c r="G23" s="51">
        <f t="shared" si="2"/>
        <v>3.881044848165179E-05</v>
      </c>
      <c r="H23" s="48" t="str">
        <f t="shared" si="3"/>
        <v>+</v>
      </c>
      <c r="I23" s="52">
        <f t="shared" si="4"/>
        <v>0.00013481492452167192</v>
      </c>
      <c r="K23" s="51" t="e">
        <f>C23*#REF!/#REF!</f>
        <v>#REF!</v>
      </c>
      <c r="L23" s="53"/>
      <c r="M23" s="51" t="e">
        <f>#REF!</f>
        <v>#REF!</v>
      </c>
      <c r="O23" s="52" t="e">
        <f>C23*#REF!/#REF!</f>
        <v>#REF!</v>
      </c>
      <c r="P23" s="54"/>
      <c r="Q23" s="52" t="e">
        <f>#REF!</f>
        <v>#REF!</v>
      </c>
    </row>
    <row r="24" spans="2:17" ht="12.75">
      <c r="B24" s="48">
        <v>0.06802638888888889</v>
      </c>
      <c r="C24">
        <v>20000</v>
      </c>
      <c r="D24" s="48">
        <f t="shared" si="5"/>
        <v>0.003603935185185189</v>
      </c>
      <c r="E24" s="49">
        <f t="shared" si="0"/>
        <v>12.25014802262194</v>
      </c>
      <c r="F24" s="48" t="str">
        <f t="shared" si="1"/>
        <v>+</v>
      </c>
      <c r="G24" s="51">
        <f t="shared" si="2"/>
        <v>0.0002002687818149951</v>
      </c>
      <c r="H24" s="48" t="str">
        <f t="shared" si="3"/>
        <v>+</v>
      </c>
      <c r="I24" s="52">
        <f t="shared" si="4"/>
        <v>0.0002962732578550152</v>
      </c>
      <c r="K24" s="51" t="e">
        <f>C24*#REF!/#REF!</f>
        <v>#REF!</v>
      </c>
      <c r="L24" s="53"/>
      <c r="M24" s="51" t="e">
        <f>#REF!</f>
        <v>#REF!</v>
      </c>
      <c r="O24" s="52" t="e">
        <f>C24*#REF!/#REF!</f>
        <v>#REF!</v>
      </c>
      <c r="P24" s="54"/>
      <c r="Q24" s="52" t="e">
        <f>#REF!</f>
        <v>#REF!</v>
      </c>
    </row>
    <row r="25" spans="2:17" ht="12.75">
      <c r="B25" s="48">
        <v>0.0718173611111111</v>
      </c>
      <c r="C25">
        <v>21100</v>
      </c>
      <c r="D25" s="48">
        <f t="shared" si="5"/>
        <v>0.0037909722222222164</v>
      </c>
      <c r="E25" s="49">
        <f t="shared" si="0"/>
        <v>12.241701074291461</v>
      </c>
      <c r="F25" s="48" t="str">
        <f t="shared" si="1"/>
        <v>+</v>
      </c>
      <c r="G25" s="51">
        <f t="shared" si="2"/>
        <v>0.00038730581885202233</v>
      </c>
      <c r="H25" s="48" t="str">
        <f t="shared" si="3"/>
        <v>+</v>
      </c>
      <c r="I25" s="52">
        <f t="shared" si="4"/>
        <v>0.00048331029489204246</v>
      </c>
      <c r="K25" s="51" t="e">
        <f>C25*#REF!/#REF!</f>
        <v>#REF!</v>
      </c>
      <c r="L25" s="53"/>
      <c r="M25" s="51" t="e">
        <f>#REF!</f>
        <v>#REF!</v>
      </c>
      <c r="O25" s="52" t="e">
        <f>C25*#REF!/#REF!</f>
        <v>#REF!</v>
      </c>
      <c r="P25" s="54"/>
      <c r="Q25" s="52" t="e">
        <f>#REF!</f>
        <v>#REF!</v>
      </c>
    </row>
    <row r="26" ht="12.75">
      <c r="G26"/>
    </row>
    <row r="27" spans="4:9" ht="12.75">
      <c r="D27" s="48">
        <f>SUM(D5:D25)</f>
        <v>0.0718173611111111</v>
      </c>
      <c r="G27"/>
      <c r="H27"/>
      <c r="I27"/>
    </row>
    <row r="28" spans="7:9" ht="12.75">
      <c r="G28"/>
      <c r="H28"/>
      <c r="I28"/>
    </row>
    <row r="29" spans="1:9" ht="12.75">
      <c r="A29" s="178" t="s">
        <v>350</v>
      </c>
      <c r="B29" s="178"/>
      <c r="C29" s="178"/>
      <c r="D29" s="178"/>
      <c r="E29" s="178"/>
      <c r="F29" s="178"/>
      <c r="G29" s="178"/>
      <c r="H29" s="178"/>
      <c r="I29" s="178"/>
    </row>
    <row r="30" spans="1:9" ht="12.75">
      <c r="A30" s="48">
        <v>0.41688657407407403</v>
      </c>
      <c r="B30">
        <v>1492</v>
      </c>
      <c r="C30" s="12">
        <v>0.25</v>
      </c>
      <c r="D30" t="s">
        <v>3</v>
      </c>
      <c r="G30" s="49" t="s">
        <v>240</v>
      </c>
      <c r="I30" s="49" t="s">
        <v>241</v>
      </c>
    </row>
    <row r="31" spans="1:17" ht="12.75">
      <c r="A31" s="48"/>
      <c r="B31" s="12">
        <v>0.041666666666666664</v>
      </c>
      <c r="G31">
        <v>53995</v>
      </c>
      <c r="I31">
        <v>56000</v>
      </c>
      <c r="K31" s="177" t="s">
        <v>242</v>
      </c>
      <c r="L31" s="177"/>
      <c r="M31" s="177"/>
      <c r="O31" s="177" t="s">
        <v>241</v>
      </c>
      <c r="P31" s="177"/>
      <c r="Q31" s="177"/>
    </row>
    <row r="32" spans="1:16" ht="12.75">
      <c r="A32" s="48"/>
      <c r="G32" s="48">
        <f>1492*C30/G31</f>
        <v>0.006908047041392721</v>
      </c>
      <c r="I32" s="48">
        <f>1492*C30/I31</f>
        <v>0.0066607142857142854</v>
      </c>
      <c r="L32" s="50">
        <f>$C$39</f>
        <v>10892</v>
      </c>
      <c r="P32" s="50">
        <f>$C$39</f>
        <v>10892</v>
      </c>
    </row>
    <row r="33" spans="1:17" ht="12.75">
      <c r="A33" s="48">
        <v>0.42473379629629626</v>
      </c>
      <c r="B33" s="48">
        <f aca="true" t="shared" si="6" ref="B33:B68">A33-$A$2</f>
        <v>0.42473379629629626</v>
      </c>
      <c r="C33">
        <v>1941</v>
      </c>
      <c r="D33" s="48">
        <f>B33</f>
        <v>0.42473379629629626</v>
      </c>
      <c r="E33" s="49">
        <f aca="true" t="shared" si="7" ref="E33:E68">(C33*$B$1/B33)/1000</f>
        <v>0</v>
      </c>
      <c r="F33" s="48" t="str">
        <f aca="true" t="shared" si="8" ref="F33:F68">IF($D33&gt;$B$3,"+","-")</f>
        <v>+</v>
      </c>
      <c r="G33" s="51">
        <f aca="true" t="shared" si="9" ref="G33:G68">IF($D33&gt;$G$3,$D33-$G$3,$G$3-$D33)</f>
        <v>0.3529164351851852</v>
      </c>
      <c r="H33" s="48" t="str">
        <f aca="true" t="shared" si="10" ref="H33:H68">IF($D33&gt;$I$4,"+","-")</f>
        <v>+</v>
      </c>
      <c r="I33" s="52">
        <f aca="true" t="shared" si="11" ref="I33:I68">IF($D33&gt;$I$3,$D33-$I$3,$I$3-$D33)</f>
        <v>0.35494212962962957</v>
      </c>
      <c r="K33" s="51" t="e">
        <f>C33*#REF!/#REF!</f>
        <v>#REF!</v>
      </c>
      <c r="L33" s="53"/>
      <c r="M33" s="51" t="e">
        <f>#REF!</f>
        <v>#REF!</v>
      </c>
      <c r="O33" s="52" t="e">
        <f>C33*#REF!/#REF!</f>
        <v>#REF!</v>
      </c>
      <c r="P33" s="54"/>
      <c r="Q33" s="52" t="e">
        <f>#REF!</f>
        <v>#REF!</v>
      </c>
    </row>
    <row r="34" spans="1:17" ht="12.75">
      <c r="A34" s="48">
        <v>0.43091435185185184</v>
      </c>
      <c r="B34" s="48">
        <f t="shared" si="6"/>
        <v>0.43091435185185184</v>
      </c>
      <c r="C34">
        <v>3433</v>
      </c>
      <c r="D34" s="48">
        <f aca="true" t="shared" si="12" ref="D34:D68">B34-B33</f>
        <v>0.006180555555555578</v>
      </c>
      <c r="E34" s="49">
        <f t="shared" si="7"/>
        <v>0</v>
      </c>
      <c r="F34" s="48" t="str">
        <f t="shared" si="8"/>
        <v>-</v>
      </c>
      <c r="G34" s="51">
        <f t="shared" si="9"/>
        <v>0.06563680555555552</v>
      </c>
      <c r="H34" s="48" t="str">
        <f t="shared" si="10"/>
        <v>+</v>
      </c>
      <c r="I34" s="52">
        <f t="shared" si="11"/>
        <v>0.06361111111111109</v>
      </c>
      <c r="K34" s="51" t="e">
        <f>C34*#REF!/#REF!</f>
        <v>#REF!</v>
      </c>
      <c r="L34" s="53"/>
      <c r="M34" s="51" t="e">
        <f>#REF!</f>
        <v>#REF!</v>
      </c>
      <c r="O34" s="52" t="e">
        <f>C34*#REF!/#REF!</f>
        <v>#REF!</v>
      </c>
      <c r="P34" s="54"/>
      <c r="Q34" s="52" t="e">
        <f>#REF!</f>
        <v>#REF!</v>
      </c>
    </row>
    <row r="35" spans="1:17" ht="12.75">
      <c r="A35" s="48">
        <v>0.4372569444444444</v>
      </c>
      <c r="B35" s="48">
        <f t="shared" si="6"/>
        <v>0.4372569444444444</v>
      </c>
      <c r="C35">
        <v>4924</v>
      </c>
      <c r="D35" s="48">
        <f t="shared" si="12"/>
        <v>0.006342592592592566</v>
      </c>
      <c r="E35" s="49">
        <f t="shared" si="7"/>
        <v>0</v>
      </c>
      <c r="F35" s="48" t="str">
        <f t="shared" si="8"/>
        <v>-</v>
      </c>
      <c r="G35" s="51">
        <f t="shared" si="9"/>
        <v>0.06547476851851854</v>
      </c>
      <c r="H35" s="48" t="str">
        <f t="shared" si="10"/>
        <v>+</v>
      </c>
      <c r="I35" s="52">
        <f t="shared" si="11"/>
        <v>0.0634490740740741</v>
      </c>
      <c r="K35" s="51" t="e">
        <f>C35*#REF!/#REF!</f>
        <v>#REF!</v>
      </c>
      <c r="L35" s="53"/>
      <c r="M35" s="51" t="e">
        <f>#REF!</f>
        <v>#REF!</v>
      </c>
      <c r="O35" s="52" t="e">
        <f>C35*#REF!/#REF!</f>
        <v>#REF!</v>
      </c>
      <c r="P35" s="54"/>
      <c r="Q35" s="52" t="e">
        <f>#REF!</f>
        <v>#REF!</v>
      </c>
    </row>
    <row r="36" spans="1:17" ht="12.75">
      <c r="A36" s="48">
        <v>0.4436689814814815</v>
      </c>
      <c r="B36" s="48">
        <f t="shared" si="6"/>
        <v>0.4436689814814815</v>
      </c>
      <c r="C36">
        <v>6416</v>
      </c>
      <c r="D36" s="48">
        <f t="shared" si="12"/>
        <v>0.006412037037037077</v>
      </c>
      <c r="E36" s="49">
        <f t="shared" si="7"/>
        <v>0</v>
      </c>
      <c r="F36" s="48" t="str">
        <f t="shared" si="8"/>
        <v>-</v>
      </c>
      <c r="G36" s="51">
        <f t="shared" si="9"/>
        <v>0.06540532407407403</v>
      </c>
      <c r="H36" s="48" t="str">
        <f t="shared" si="10"/>
        <v>+</v>
      </c>
      <c r="I36" s="52">
        <f t="shared" si="11"/>
        <v>0.06337962962962959</v>
      </c>
      <c r="K36" s="51" t="e">
        <f>C36*#REF!/#REF!</f>
        <v>#REF!</v>
      </c>
      <c r="L36" s="53"/>
      <c r="M36" s="51" t="e">
        <f>#REF!</f>
        <v>#REF!</v>
      </c>
      <c r="O36" s="52" t="e">
        <f>C36*#REF!/#REF!</f>
        <v>#REF!</v>
      </c>
      <c r="P36" s="54"/>
      <c r="Q36" s="52" t="e">
        <f>#REF!</f>
        <v>#REF!</v>
      </c>
    </row>
    <row r="37" spans="1:17" ht="12.75">
      <c r="A37" s="48">
        <v>0.44990740740740737</v>
      </c>
      <c r="B37" s="48">
        <f t="shared" si="6"/>
        <v>0.44990740740740737</v>
      </c>
      <c r="C37">
        <v>7908</v>
      </c>
      <c r="D37" s="48">
        <f t="shared" si="12"/>
        <v>0.006238425925925883</v>
      </c>
      <c r="E37" s="49">
        <f t="shared" si="7"/>
        <v>0</v>
      </c>
      <c r="F37" s="48" t="str">
        <f t="shared" si="8"/>
        <v>-</v>
      </c>
      <c r="G37" s="51">
        <f t="shared" si="9"/>
        <v>0.06557893518518522</v>
      </c>
      <c r="H37" s="48" t="str">
        <f t="shared" si="10"/>
        <v>+</v>
      </c>
      <c r="I37" s="52">
        <f t="shared" si="11"/>
        <v>0.06355324074074079</v>
      </c>
      <c r="K37" s="51" t="e">
        <f>C37*#REF!/#REF!</f>
        <v>#REF!</v>
      </c>
      <c r="L37" s="53"/>
      <c r="M37" s="51" t="e">
        <f>#REF!</f>
        <v>#REF!</v>
      </c>
      <c r="O37" s="52" t="e">
        <f>C37*#REF!/#REF!</f>
        <v>#REF!</v>
      </c>
      <c r="P37" s="54"/>
      <c r="Q37" s="52" t="e">
        <f>#REF!</f>
        <v>#REF!</v>
      </c>
    </row>
    <row r="38" spans="1:17" ht="12.75">
      <c r="A38" s="48">
        <v>0.4561342592592592</v>
      </c>
      <c r="B38" s="48">
        <f t="shared" si="6"/>
        <v>0.4561342592592592</v>
      </c>
      <c r="C38">
        <v>9400</v>
      </c>
      <c r="D38" s="48">
        <f t="shared" si="12"/>
        <v>0.0062268518518518445</v>
      </c>
      <c r="E38" s="49">
        <f t="shared" si="7"/>
        <v>0</v>
      </c>
      <c r="F38" s="48" t="str">
        <f t="shared" si="8"/>
        <v>-</v>
      </c>
      <c r="G38" s="51">
        <f t="shared" si="9"/>
        <v>0.06559050925925926</v>
      </c>
      <c r="H38" s="48" t="str">
        <f t="shared" si="10"/>
        <v>+</v>
      </c>
      <c r="I38" s="52">
        <f t="shared" si="11"/>
        <v>0.06356481481481482</v>
      </c>
      <c r="K38" s="51" t="e">
        <f>C38*#REF!/#REF!</f>
        <v>#REF!</v>
      </c>
      <c r="L38" s="53"/>
      <c r="M38" s="51" t="e">
        <f>#REF!</f>
        <v>#REF!</v>
      </c>
      <c r="O38" s="52" t="e">
        <f>C38*#REF!/#REF!</f>
        <v>#REF!</v>
      </c>
      <c r="P38" s="54"/>
      <c r="Q38" s="52" t="e">
        <f>#REF!</f>
        <v>#REF!</v>
      </c>
    </row>
    <row r="39" spans="1:17" ht="12.75">
      <c r="A39" s="48">
        <v>0.46248842592592593</v>
      </c>
      <c r="B39" s="48">
        <f t="shared" si="6"/>
        <v>0.46248842592592593</v>
      </c>
      <c r="C39">
        <v>10892</v>
      </c>
      <c r="D39" s="48">
        <f t="shared" si="12"/>
        <v>0.006354166666666716</v>
      </c>
      <c r="E39" s="49">
        <f t="shared" si="7"/>
        <v>0</v>
      </c>
      <c r="F39" s="48" t="str">
        <f t="shared" si="8"/>
        <v>-</v>
      </c>
      <c r="G39" s="51">
        <f t="shared" si="9"/>
        <v>0.06546319444444439</v>
      </c>
      <c r="H39" s="48" t="str">
        <f t="shared" si="10"/>
        <v>+</v>
      </c>
      <c r="I39" s="52">
        <f t="shared" si="11"/>
        <v>0.06343749999999995</v>
      </c>
      <c r="K39" s="51" t="e">
        <f>C39*#REF!/#REF!</f>
        <v>#REF!</v>
      </c>
      <c r="L39" s="53"/>
      <c r="M39" s="51" t="e">
        <f>#REF!</f>
        <v>#REF!</v>
      </c>
      <c r="O39" s="52" t="e">
        <f>C39*#REF!/#REF!</f>
        <v>#REF!</v>
      </c>
      <c r="P39" s="54"/>
      <c r="Q39" s="52" t="e">
        <f>#REF!</f>
        <v>#REF!</v>
      </c>
    </row>
    <row r="40" spans="1:17" ht="12.75">
      <c r="A40" s="48">
        <v>0.4686921296296296</v>
      </c>
      <c r="B40" s="48">
        <f t="shared" si="6"/>
        <v>0.4686921296296296</v>
      </c>
      <c r="C40">
        <v>12384</v>
      </c>
      <c r="D40" s="48">
        <f t="shared" si="12"/>
        <v>0.006203703703703656</v>
      </c>
      <c r="E40" s="49">
        <f t="shared" si="7"/>
        <v>0</v>
      </c>
      <c r="F40" s="48" t="str">
        <f t="shared" si="8"/>
        <v>-</v>
      </c>
      <c r="G40" s="51">
        <f t="shared" si="9"/>
        <v>0.06561365740740745</v>
      </c>
      <c r="H40" s="48" t="str">
        <f t="shared" si="10"/>
        <v>+</v>
      </c>
      <c r="I40" s="52">
        <f t="shared" si="11"/>
        <v>0.06358796296296301</v>
      </c>
      <c r="K40" s="51" t="e">
        <f>C40*#REF!/#REF!</f>
        <v>#REF!</v>
      </c>
      <c r="L40" s="53"/>
      <c r="M40" s="51" t="e">
        <f>#REF!</f>
        <v>#REF!</v>
      </c>
      <c r="O40" s="52" t="e">
        <f>C40*#REF!/#REF!</f>
        <v>#REF!</v>
      </c>
      <c r="P40" s="54"/>
      <c r="Q40" s="52" t="e">
        <f>#REF!</f>
        <v>#REF!</v>
      </c>
    </row>
    <row r="41" spans="1:17" ht="12.75">
      <c r="A41" s="48">
        <v>0.4748958333333333</v>
      </c>
      <c r="B41" s="48">
        <f t="shared" si="6"/>
        <v>0.4748958333333333</v>
      </c>
      <c r="C41">
        <v>13876</v>
      </c>
      <c r="D41" s="48">
        <f t="shared" si="12"/>
        <v>0.006203703703703711</v>
      </c>
      <c r="E41" s="49">
        <f t="shared" si="7"/>
        <v>0</v>
      </c>
      <c r="F41" s="48" t="str">
        <f t="shared" si="8"/>
        <v>-</v>
      </c>
      <c r="G41" s="51">
        <f t="shared" si="9"/>
        <v>0.06561365740740739</v>
      </c>
      <c r="H41" s="48" t="str">
        <f t="shared" si="10"/>
        <v>+</v>
      </c>
      <c r="I41" s="52">
        <f t="shared" si="11"/>
        <v>0.06358796296296296</v>
      </c>
      <c r="K41" s="51" t="e">
        <f>C41*#REF!/#REF!</f>
        <v>#REF!</v>
      </c>
      <c r="L41" s="53"/>
      <c r="M41" s="51" t="e">
        <f>#REF!</f>
        <v>#REF!</v>
      </c>
      <c r="O41" s="52" t="e">
        <f>C41*#REF!/#REF!</f>
        <v>#REF!</v>
      </c>
      <c r="P41" s="54"/>
      <c r="Q41" s="52" t="e">
        <f>#REF!</f>
        <v>#REF!</v>
      </c>
    </row>
    <row r="42" spans="1:17" ht="12.75">
      <c r="A42" s="48">
        <v>0.48138888888888887</v>
      </c>
      <c r="B42" s="48">
        <f t="shared" si="6"/>
        <v>0.48138888888888887</v>
      </c>
      <c r="C42">
        <v>15367</v>
      </c>
      <c r="D42" s="48">
        <f t="shared" si="12"/>
        <v>0.006493055555555571</v>
      </c>
      <c r="E42" s="49">
        <f t="shared" si="7"/>
        <v>0</v>
      </c>
      <c r="F42" s="48" t="str">
        <f t="shared" si="8"/>
        <v>-</v>
      </c>
      <c r="G42" s="51">
        <f t="shared" si="9"/>
        <v>0.06532430555555553</v>
      </c>
      <c r="H42" s="48" t="str">
        <f t="shared" si="10"/>
        <v>+</v>
      </c>
      <c r="I42" s="52">
        <f t="shared" si="11"/>
        <v>0.0632986111111111</v>
      </c>
      <c r="K42" s="51" t="e">
        <f>C42*#REF!/#REF!</f>
        <v>#REF!</v>
      </c>
      <c r="L42" s="53"/>
      <c r="M42" s="51" t="e">
        <f>#REF!</f>
        <v>#REF!</v>
      </c>
      <c r="O42" s="52" t="e">
        <f>C42*#REF!/#REF!</f>
        <v>#REF!</v>
      </c>
      <c r="P42" s="54"/>
      <c r="Q42" s="52" t="e">
        <f>#REF!</f>
        <v>#REF!</v>
      </c>
    </row>
    <row r="43" spans="1:17" ht="12.75">
      <c r="A43" s="48">
        <v>0.4875810185185185</v>
      </c>
      <c r="B43" s="48">
        <f t="shared" si="6"/>
        <v>0.4875810185185185</v>
      </c>
      <c r="C43">
        <v>16859</v>
      </c>
      <c r="D43" s="48">
        <f t="shared" si="12"/>
        <v>0.006192129629629617</v>
      </c>
      <c r="E43" s="49">
        <f t="shared" si="7"/>
        <v>0</v>
      </c>
      <c r="F43" s="48" t="str">
        <f t="shared" si="8"/>
        <v>-</v>
      </c>
      <c r="G43" s="51">
        <f t="shared" si="9"/>
        <v>0.06562523148148149</v>
      </c>
      <c r="H43" s="48" t="str">
        <f t="shared" si="10"/>
        <v>+</v>
      </c>
      <c r="I43" s="52">
        <f t="shared" si="11"/>
        <v>0.06359953703703705</v>
      </c>
      <c r="K43" s="51" t="e">
        <f>C43*#REF!/#REF!</f>
        <v>#REF!</v>
      </c>
      <c r="L43" s="53"/>
      <c r="M43" s="51" t="e">
        <f>#REF!</f>
        <v>#REF!</v>
      </c>
      <c r="O43" s="52" t="e">
        <f>C43*#REF!/#REF!</f>
        <v>#REF!</v>
      </c>
      <c r="P43" s="54"/>
      <c r="Q43" s="52" t="e">
        <f>#REF!</f>
        <v>#REF!</v>
      </c>
    </row>
    <row r="44" spans="1:17" ht="12.75">
      <c r="A44" s="48">
        <v>0.4938773148148148</v>
      </c>
      <c r="B44" s="48">
        <f t="shared" si="6"/>
        <v>0.4938773148148148</v>
      </c>
      <c r="C44">
        <v>18351</v>
      </c>
      <c r="D44" s="48">
        <f t="shared" si="12"/>
        <v>0.0062962962962963</v>
      </c>
      <c r="E44" s="49">
        <f t="shared" si="7"/>
        <v>0</v>
      </c>
      <c r="F44" s="48" t="str">
        <f t="shared" si="8"/>
        <v>-</v>
      </c>
      <c r="G44" s="51">
        <f t="shared" si="9"/>
        <v>0.0655210648148148</v>
      </c>
      <c r="H44" s="48" t="str">
        <f t="shared" si="10"/>
        <v>+</v>
      </c>
      <c r="I44" s="52">
        <f t="shared" si="11"/>
        <v>0.06349537037037037</v>
      </c>
      <c r="K44" s="51" t="e">
        <f>C44*#REF!/#REF!</f>
        <v>#REF!</v>
      </c>
      <c r="L44" s="53"/>
      <c r="M44" s="51" t="e">
        <f>#REF!</f>
        <v>#REF!</v>
      </c>
      <c r="O44" s="52" t="e">
        <f>C44*#REF!/#REF!</f>
        <v>#REF!</v>
      </c>
      <c r="P44" s="54"/>
      <c r="Q44" s="52" t="e">
        <f>#REF!</f>
        <v>#REF!</v>
      </c>
    </row>
    <row r="45" spans="1:17" ht="12.75">
      <c r="A45" s="48">
        <v>0.5001967592592592</v>
      </c>
      <c r="B45" s="48">
        <f t="shared" si="6"/>
        <v>0.5001967592592592</v>
      </c>
      <c r="C45" s="50">
        <f>C44+$B$30</f>
        <v>19843</v>
      </c>
      <c r="D45" s="48">
        <f t="shared" si="12"/>
        <v>0.006319444444444433</v>
      </c>
      <c r="E45" s="49">
        <f t="shared" si="7"/>
        <v>0</v>
      </c>
      <c r="F45" s="48" t="str">
        <f t="shared" si="8"/>
        <v>-</v>
      </c>
      <c r="G45" s="51">
        <f t="shared" si="9"/>
        <v>0.06549791666666667</v>
      </c>
      <c r="H45" s="48" t="str">
        <f t="shared" si="10"/>
        <v>+</v>
      </c>
      <c r="I45" s="52">
        <f t="shared" si="11"/>
        <v>0.06347222222222224</v>
      </c>
      <c r="K45" s="51"/>
      <c r="L45" s="53"/>
      <c r="M45" s="51"/>
      <c r="O45" s="52"/>
      <c r="P45" s="54"/>
      <c r="Q45" s="52"/>
    </row>
    <row r="46" spans="1:17" ht="12.75">
      <c r="A46" s="48">
        <v>0.5067013888888888</v>
      </c>
      <c r="B46" s="48">
        <f t="shared" si="6"/>
        <v>0.5067013888888888</v>
      </c>
      <c r="C46" s="50">
        <f>C45+$B$30</f>
        <v>21335</v>
      </c>
      <c r="D46" s="48">
        <f t="shared" si="12"/>
        <v>0.00650462962962961</v>
      </c>
      <c r="E46" s="49">
        <f t="shared" si="7"/>
        <v>0</v>
      </c>
      <c r="F46" s="48" t="str">
        <f t="shared" si="8"/>
        <v>-</v>
      </c>
      <c r="G46" s="51">
        <f t="shared" si="9"/>
        <v>0.06531273148148149</v>
      </c>
      <c r="H46" s="48" t="str">
        <f t="shared" si="10"/>
        <v>+</v>
      </c>
      <c r="I46" s="52">
        <f t="shared" si="11"/>
        <v>0.06328703703703706</v>
      </c>
      <c r="K46" s="51" t="e">
        <f>C46*#REF!/#REF!</f>
        <v>#REF!</v>
      </c>
      <c r="L46" s="53"/>
      <c r="M46" s="51" t="e">
        <f>#REF!</f>
        <v>#REF!</v>
      </c>
      <c r="O46" s="52" t="e">
        <f>C46*#REF!/#REF!</f>
        <v>#REF!</v>
      </c>
      <c r="P46" s="54"/>
      <c r="Q46" s="52" t="e">
        <f>#REF!</f>
        <v>#REF!</v>
      </c>
    </row>
    <row r="47" spans="1:17" ht="12.75">
      <c r="A47" s="48">
        <v>0.5127199074074074</v>
      </c>
      <c r="B47" s="48">
        <f t="shared" si="6"/>
        <v>0.5127199074074074</v>
      </c>
      <c r="C47" s="50">
        <f>C46+$B$30</f>
        <v>22827</v>
      </c>
      <c r="D47" s="48">
        <f t="shared" si="12"/>
        <v>0.006018518518518534</v>
      </c>
      <c r="E47" s="49">
        <f t="shared" si="7"/>
        <v>0</v>
      </c>
      <c r="F47" s="48" t="str">
        <f t="shared" si="8"/>
        <v>-</v>
      </c>
      <c r="G47" s="51">
        <f t="shared" si="9"/>
        <v>0.06579884259259257</v>
      </c>
      <c r="H47" s="48" t="str">
        <f t="shared" si="10"/>
        <v>+</v>
      </c>
      <c r="I47" s="52">
        <f t="shared" si="11"/>
        <v>0.06377314814814813</v>
      </c>
      <c r="K47" s="51" t="e">
        <f>C47*#REF!/#REF!</f>
        <v>#REF!</v>
      </c>
      <c r="L47" s="53"/>
      <c r="M47" s="51" t="e">
        <f>#REF!</f>
        <v>#REF!</v>
      </c>
      <c r="O47" s="52" t="e">
        <f>C47*#REF!/#REF!</f>
        <v>#REF!</v>
      </c>
      <c r="P47" s="54"/>
      <c r="Q47" s="52" t="e">
        <f>#REF!</f>
        <v>#REF!</v>
      </c>
    </row>
    <row r="48" spans="1:17" ht="12.75">
      <c r="A48" s="48">
        <v>0.5190162037037037</v>
      </c>
      <c r="B48" s="48">
        <f t="shared" si="6"/>
        <v>0.5190162037037037</v>
      </c>
      <c r="C48" s="50">
        <f>C47+$B$30</f>
        <v>24319</v>
      </c>
      <c r="D48" s="48">
        <f t="shared" si="12"/>
        <v>0.006296296296296355</v>
      </c>
      <c r="E48" s="49">
        <f t="shared" si="7"/>
        <v>0</v>
      </c>
      <c r="F48" s="48" t="str">
        <f t="shared" si="8"/>
        <v>-</v>
      </c>
      <c r="G48" s="51">
        <f t="shared" si="9"/>
        <v>0.06552106481481475</v>
      </c>
      <c r="H48" s="48" t="str">
        <f t="shared" si="10"/>
        <v>+</v>
      </c>
      <c r="I48" s="52">
        <f t="shared" si="11"/>
        <v>0.06349537037037031</v>
      </c>
      <c r="K48" s="51" t="e">
        <f>C48*#REF!/#REF!</f>
        <v>#REF!</v>
      </c>
      <c r="L48" s="53"/>
      <c r="M48" s="51" t="e">
        <f>#REF!</f>
        <v>#REF!</v>
      </c>
      <c r="O48" s="52" t="e">
        <f>C48*#REF!/#REF!</f>
        <v>#REF!</v>
      </c>
      <c r="P48" s="54"/>
      <c r="Q48" s="52" t="e">
        <f>#REF!</f>
        <v>#REF!</v>
      </c>
    </row>
    <row r="49" spans="1:17" ht="12.75">
      <c r="A49" s="48">
        <v>0.5252083333333333</v>
      </c>
      <c r="B49" s="48">
        <f t="shared" si="6"/>
        <v>0.5252083333333333</v>
      </c>
      <c r="C49">
        <v>25810</v>
      </c>
      <c r="D49" s="48">
        <f t="shared" si="12"/>
        <v>0.006192129629629561</v>
      </c>
      <c r="E49" s="49">
        <f t="shared" si="7"/>
        <v>0</v>
      </c>
      <c r="F49" s="48" t="str">
        <f t="shared" si="8"/>
        <v>-</v>
      </c>
      <c r="G49" s="51">
        <f t="shared" si="9"/>
        <v>0.06562523148148154</v>
      </c>
      <c r="H49" s="48" t="str">
        <f t="shared" si="10"/>
        <v>+</v>
      </c>
      <c r="I49" s="52">
        <f t="shared" si="11"/>
        <v>0.06359953703703711</v>
      </c>
      <c r="K49" s="51" t="e">
        <f>C49*#REF!/#REF!</f>
        <v>#REF!</v>
      </c>
      <c r="L49" s="53"/>
      <c r="M49" s="51" t="e">
        <f>#REF!</f>
        <v>#REF!</v>
      </c>
      <c r="O49" s="52" t="e">
        <f>C49*#REF!/#REF!</f>
        <v>#REF!</v>
      </c>
      <c r="P49" s="54"/>
      <c r="Q49" s="52" t="e">
        <f>#REF!</f>
        <v>#REF!</v>
      </c>
    </row>
    <row r="50" spans="1:17" ht="12.75">
      <c r="A50" s="48">
        <v>0.5320717592592592</v>
      </c>
      <c r="B50" s="48">
        <f t="shared" si="6"/>
        <v>0.5320717592592592</v>
      </c>
      <c r="C50" s="50">
        <f aca="true" t="shared" si="13" ref="C50:C56">C49+$B$30</f>
        <v>27302</v>
      </c>
      <c r="D50" s="48">
        <f t="shared" si="12"/>
        <v>0.006863425925925926</v>
      </c>
      <c r="E50" s="49">
        <f t="shared" si="7"/>
        <v>0</v>
      </c>
      <c r="F50" s="48" t="str">
        <f t="shared" si="8"/>
        <v>-</v>
      </c>
      <c r="G50" s="51">
        <f t="shared" si="9"/>
        <v>0.06495393518518518</v>
      </c>
      <c r="H50" s="48" t="str">
        <f t="shared" si="10"/>
        <v>+</v>
      </c>
      <c r="I50" s="52">
        <f t="shared" si="11"/>
        <v>0.06292824074074074</v>
      </c>
      <c r="K50" s="51" t="e">
        <f>C50*#REF!/#REF!</f>
        <v>#REF!</v>
      </c>
      <c r="L50" s="53"/>
      <c r="M50" s="51" t="e">
        <f>#REF!</f>
        <v>#REF!</v>
      </c>
      <c r="O50" s="52" t="e">
        <f>C50*#REF!/#REF!</f>
        <v>#REF!</v>
      </c>
      <c r="P50" s="54"/>
      <c r="Q50" s="52" t="e">
        <f>#REF!</f>
        <v>#REF!</v>
      </c>
    </row>
    <row r="51" spans="1:17" ht="12.75">
      <c r="A51" s="48">
        <v>0.5381481481481482</v>
      </c>
      <c r="B51" s="48">
        <f t="shared" si="6"/>
        <v>0.5381481481481482</v>
      </c>
      <c r="C51" s="50">
        <f t="shared" si="13"/>
        <v>28794</v>
      </c>
      <c r="D51" s="48">
        <f t="shared" si="12"/>
        <v>0.006076388888888951</v>
      </c>
      <c r="E51" s="49">
        <f t="shared" si="7"/>
        <v>0</v>
      </c>
      <c r="F51" s="48" t="str">
        <f t="shared" si="8"/>
        <v>-</v>
      </c>
      <c r="G51" s="51">
        <f t="shared" si="9"/>
        <v>0.06574097222222215</v>
      </c>
      <c r="H51" s="48" t="str">
        <f t="shared" si="10"/>
        <v>+</v>
      </c>
      <c r="I51" s="52">
        <f t="shared" si="11"/>
        <v>0.06371527777777772</v>
      </c>
      <c r="K51" s="51" t="e">
        <f>C51*#REF!/#REF!</f>
        <v>#REF!</v>
      </c>
      <c r="L51" s="53"/>
      <c r="M51" s="51" t="e">
        <f>#REF!</f>
        <v>#REF!</v>
      </c>
      <c r="O51" s="52" t="e">
        <f>C51*#REF!/#REF!</f>
        <v>#REF!</v>
      </c>
      <c r="P51" s="54"/>
      <c r="Q51" s="52" t="e">
        <f>#REF!</f>
        <v>#REF!</v>
      </c>
    </row>
    <row r="52" spans="1:17" ht="12.75">
      <c r="A52" s="48">
        <v>0.5448148148148148</v>
      </c>
      <c r="B52" s="48">
        <f t="shared" si="6"/>
        <v>0.5448148148148148</v>
      </c>
      <c r="C52" s="50">
        <f t="shared" si="13"/>
        <v>30286</v>
      </c>
      <c r="D52" s="48">
        <f t="shared" si="12"/>
        <v>0.006666666666666599</v>
      </c>
      <c r="E52" s="49">
        <f t="shared" si="7"/>
        <v>0</v>
      </c>
      <c r="F52" s="48" t="str">
        <f t="shared" si="8"/>
        <v>-</v>
      </c>
      <c r="G52" s="51">
        <f t="shared" si="9"/>
        <v>0.0651506944444445</v>
      </c>
      <c r="H52" s="48" t="str">
        <f t="shared" si="10"/>
        <v>+</v>
      </c>
      <c r="I52" s="52">
        <f t="shared" si="11"/>
        <v>0.06312500000000007</v>
      </c>
      <c r="K52" s="51" t="e">
        <f>C52*#REF!/#REF!</f>
        <v>#REF!</v>
      </c>
      <c r="L52" s="53"/>
      <c r="M52" s="51" t="e">
        <f>#REF!</f>
        <v>#REF!</v>
      </c>
      <c r="O52" s="52" t="e">
        <f>C52*#REF!/#REF!</f>
        <v>#REF!</v>
      </c>
      <c r="P52" s="54"/>
      <c r="Q52" s="52" t="e">
        <f>#REF!</f>
        <v>#REF!</v>
      </c>
    </row>
    <row r="53" spans="1:17" ht="12.75">
      <c r="A53" s="48">
        <v>0.5507291666666666</v>
      </c>
      <c r="B53" s="48">
        <f t="shared" si="6"/>
        <v>0.5507291666666666</v>
      </c>
      <c r="C53" s="50">
        <f t="shared" si="13"/>
        <v>31778</v>
      </c>
      <c r="D53" s="48">
        <f t="shared" si="12"/>
        <v>0.005914351851851851</v>
      </c>
      <c r="E53" s="49">
        <f t="shared" si="7"/>
        <v>0</v>
      </c>
      <c r="F53" s="48" t="str">
        <f t="shared" si="8"/>
        <v>-</v>
      </c>
      <c r="G53" s="51">
        <f t="shared" si="9"/>
        <v>0.06590300925925925</v>
      </c>
      <c r="H53" s="48" t="str">
        <f t="shared" si="10"/>
        <v>+</v>
      </c>
      <c r="I53" s="52">
        <f t="shared" si="11"/>
        <v>0.06387731481481482</v>
      </c>
      <c r="K53" s="51" t="e">
        <f>C53*#REF!/#REF!</f>
        <v>#REF!</v>
      </c>
      <c r="L53" s="53"/>
      <c r="M53" s="51" t="e">
        <f>#REF!</f>
        <v>#REF!</v>
      </c>
      <c r="O53" s="52" t="e">
        <f>C53*#REF!/#REF!</f>
        <v>#REF!</v>
      </c>
      <c r="P53" s="54"/>
      <c r="Q53" s="52" t="e">
        <f>#REF!</f>
        <v>#REF!</v>
      </c>
    </row>
    <row r="54" spans="1:17" ht="12.75">
      <c r="A54" s="48">
        <v>0.5566898148148148</v>
      </c>
      <c r="B54" s="48">
        <f t="shared" si="6"/>
        <v>0.5566898148148148</v>
      </c>
      <c r="C54" s="50">
        <f t="shared" si="13"/>
        <v>33270</v>
      </c>
      <c r="D54" s="48">
        <f t="shared" si="12"/>
        <v>0.005960648148148229</v>
      </c>
      <c r="E54" s="49">
        <f t="shared" si="7"/>
        <v>0</v>
      </c>
      <c r="F54" s="48" t="str">
        <f t="shared" si="8"/>
        <v>-</v>
      </c>
      <c r="G54" s="51">
        <f t="shared" si="9"/>
        <v>0.06585671296296287</v>
      </c>
      <c r="H54" s="48" t="str">
        <f t="shared" si="10"/>
        <v>+</v>
      </c>
      <c r="I54" s="52">
        <f t="shared" si="11"/>
        <v>0.06383101851851844</v>
      </c>
      <c r="K54" s="51"/>
      <c r="L54" s="53"/>
      <c r="M54" s="51"/>
      <c r="O54" s="52"/>
      <c r="P54" s="54"/>
      <c r="Q54" s="52"/>
    </row>
    <row r="55" spans="1:17" ht="12.75">
      <c r="A55" s="48">
        <v>0.5626273148148148</v>
      </c>
      <c r="B55" s="48">
        <f t="shared" si="6"/>
        <v>0.5626273148148148</v>
      </c>
      <c r="C55" s="50">
        <f t="shared" si="13"/>
        <v>34762</v>
      </c>
      <c r="D55" s="48">
        <f t="shared" si="12"/>
        <v>0.005937499999999929</v>
      </c>
      <c r="E55" s="49">
        <f t="shared" si="7"/>
        <v>0</v>
      </c>
      <c r="F55" s="48" t="str">
        <f t="shared" si="8"/>
        <v>-</v>
      </c>
      <c r="G55" s="51">
        <f t="shared" si="9"/>
        <v>0.06587986111111117</v>
      </c>
      <c r="H55" s="48" t="str">
        <f t="shared" si="10"/>
        <v>+</v>
      </c>
      <c r="I55" s="52">
        <f t="shared" si="11"/>
        <v>0.06385416666666674</v>
      </c>
      <c r="K55" s="51"/>
      <c r="L55" s="53"/>
      <c r="M55" s="51"/>
      <c r="O55" s="52"/>
      <c r="P55" s="54"/>
      <c r="Q55" s="52"/>
    </row>
    <row r="56" spans="1:17" ht="12.75">
      <c r="A56" s="48">
        <v>0.5690509259259259</v>
      </c>
      <c r="B56" s="48">
        <f t="shared" si="6"/>
        <v>0.5690509259259259</v>
      </c>
      <c r="C56" s="50">
        <f t="shared" si="13"/>
        <v>36254</v>
      </c>
      <c r="D56" s="48">
        <f t="shared" si="12"/>
        <v>0.006423611111111116</v>
      </c>
      <c r="E56" s="49">
        <f t="shared" si="7"/>
        <v>0</v>
      </c>
      <c r="F56" s="48" t="str">
        <f t="shared" si="8"/>
        <v>-</v>
      </c>
      <c r="G56" s="51">
        <f t="shared" si="9"/>
        <v>0.06539374999999999</v>
      </c>
      <c r="H56" s="48" t="str">
        <f t="shared" si="10"/>
        <v>+</v>
      </c>
      <c r="I56" s="52">
        <f t="shared" si="11"/>
        <v>0.06336805555555555</v>
      </c>
      <c r="K56" s="51"/>
      <c r="L56" s="53"/>
      <c r="M56" s="51"/>
      <c r="O56" s="52"/>
      <c r="P56" s="54"/>
      <c r="Q56" s="52"/>
    </row>
    <row r="57" spans="1:17" ht="12.75">
      <c r="A57" s="48">
        <v>0.5754398148148148</v>
      </c>
      <c r="B57" s="48">
        <f t="shared" si="6"/>
        <v>0.5754398148148148</v>
      </c>
      <c r="C57" s="24">
        <v>37745</v>
      </c>
      <c r="D57" s="48">
        <f t="shared" si="12"/>
        <v>0.006388888888888888</v>
      </c>
      <c r="E57" s="49">
        <f t="shared" si="7"/>
        <v>0</v>
      </c>
      <c r="F57" s="48" t="str">
        <f t="shared" si="8"/>
        <v>-</v>
      </c>
      <c r="G57" s="51">
        <f t="shared" si="9"/>
        <v>0.06542847222222221</v>
      </c>
      <c r="H57" s="48" t="str">
        <f t="shared" si="10"/>
        <v>+</v>
      </c>
      <c r="I57" s="52">
        <f t="shared" si="11"/>
        <v>0.06340277777777778</v>
      </c>
      <c r="K57" s="51"/>
      <c r="L57" s="53"/>
      <c r="M57" s="51"/>
      <c r="O57" s="52"/>
      <c r="P57" s="54"/>
      <c r="Q57" s="52"/>
    </row>
    <row r="58" spans="1:17" ht="12.75">
      <c r="A58" s="48">
        <v>0.5818055555555556</v>
      </c>
      <c r="B58" s="48">
        <f t="shared" si="6"/>
        <v>0.5818055555555556</v>
      </c>
      <c r="C58" s="50">
        <f aca="true" t="shared" si="14" ref="C58:C63">C57+$B$30</f>
        <v>39237</v>
      </c>
      <c r="D58" s="48">
        <f t="shared" si="12"/>
        <v>0.006365740740740811</v>
      </c>
      <c r="E58" s="49">
        <f t="shared" si="7"/>
        <v>0</v>
      </c>
      <c r="F58" s="48" t="str">
        <f t="shared" si="8"/>
        <v>-</v>
      </c>
      <c r="G58" s="51">
        <f t="shared" si="9"/>
        <v>0.06545162037037029</v>
      </c>
      <c r="H58" s="48" t="str">
        <f t="shared" si="10"/>
        <v>+</v>
      </c>
      <c r="I58" s="52">
        <f t="shared" si="11"/>
        <v>0.06342592592592586</v>
      </c>
      <c r="K58" s="51"/>
      <c r="L58" s="53"/>
      <c r="M58" s="51"/>
      <c r="O58" s="52"/>
      <c r="P58" s="54"/>
      <c r="Q58" s="52"/>
    </row>
    <row r="59" spans="1:17" ht="12.75">
      <c r="A59" s="48">
        <v>0.5884722222222222</v>
      </c>
      <c r="B59" s="48">
        <f t="shared" si="6"/>
        <v>0.5884722222222222</v>
      </c>
      <c r="C59" s="50">
        <f t="shared" si="14"/>
        <v>40729</v>
      </c>
      <c r="D59" s="48">
        <f t="shared" si="12"/>
        <v>0.006666666666666599</v>
      </c>
      <c r="E59" s="49">
        <f t="shared" si="7"/>
        <v>0</v>
      </c>
      <c r="F59" s="48" t="str">
        <f t="shared" si="8"/>
        <v>-</v>
      </c>
      <c r="G59" s="51">
        <f t="shared" si="9"/>
        <v>0.0651506944444445</v>
      </c>
      <c r="H59" s="48" t="str">
        <f t="shared" si="10"/>
        <v>+</v>
      </c>
      <c r="I59" s="52">
        <f t="shared" si="11"/>
        <v>0.06312500000000007</v>
      </c>
      <c r="K59" s="51"/>
      <c r="L59" s="53"/>
      <c r="M59" s="51"/>
      <c r="O59" s="52"/>
      <c r="P59" s="54"/>
      <c r="Q59" s="52"/>
    </row>
    <row r="60" spans="1:17" ht="12.75">
      <c r="A60" s="48">
        <v>0.5960300925925925</v>
      </c>
      <c r="B60" s="48">
        <f t="shared" si="6"/>
        <v>0.5960300925925925</v>
      </c>
      <c r="C60" s="50">
        <f t="shared" si="14"/>
        <v>42221</v>
      </c>
      <c r="D60" s="48">
        <f t="shared" si="12"/>
        <v>0.007557870370370368</v>
      </c>
      <c r="E60" s="49">
        <f t="shared" si="7"/>
        <v>0</v>
      </c>
      <c r="F60" s="48" t="str">
        <f t="shared" si="8"/>
        <v>-</v>
      </c>
      <c r="G60" s="51">
        <f t="shared" si="9"/>
        <v>0.06425949074074074</v>
      </c>
      <c r="H60" s="48" t="str">
        <f t="shared" si="10"/>
        <v>+</v>
      </c>
      <c r="I60" s="52">
        <f t="shared" si="11"/>
        <v>0.0622337962962963</v>
      </c>
      <c r="K60" s="51"/>
      <c r="L60" s="53"/>
      <c r="M60" s="51"/>
      <c r="O60" s="52"/>
      <c r="P60" s="54"/>
      <c r="Q60" s="52"/>
    </row>
    <row r="61" spans="1:17" ht="12.75">
      <c r="A61" s="48">
        <v>0.6031481481481481</v>
      </c>
      <c r="B61" s="48">
        <f t="shared" si="6"/>
        <v>0.6031481481481481</v>
      </c>
      <c r="C61" s="50">
        <f t="shared" si="14"/>
        <v>43713</v>
      </c>
      <c r="D61" s="48">
        <f t="shared" si="12"/>
        <v>0.007118055555555558</v>
      </c>
      <c r="E61" s="49">
        <f t="shared" si="7"/>
        <v>0</v>
      </c>
      <c r="F61" s="48" t="str">
        <f t="shared" si="8"/>
        <v>-</v>
      </c>
      <c r="G61" s="51">
        <f t="shared" si="9"/>
        <v>0.06469930555555554</v>
      </c>
      <c r="H61" s="48" t="str">
        <f t="shared" si="10"/>
        <v>+</v>
      </c>
      <c r="I61" s="52">
        <f t="shared" si="11"/>
        <v>0.06267361111111111</v>
      </c>
      <c r="K61" s="51"/>
      <c r="L61" s="53"/>
      <c r="M61" s="51"/>
      <c r="O61" s="52"/>
      <c r="P61" s="54"/>
      <c r="Q61" s="52"/>
    </row>
    <row r="62" spans="1:17" ht="12.75">
      <c r="A62" s="48">
        <v>0.6102546296296296</v>
      </c>
      <c r="B62" s="48">
        <f t="shared" si="6"/>
        <v>0.6102546296296296</v>
      </c>
      <c r="C62" s="50">
        <f t="shared" si="14"/>
        <v>45205</v>
      </c>
      <c r="D62" s="48">
        <f t="shared" si="12"/>
        <v>0.007106481481481519</v>
      </c>
      <c r="E62" s="49">
        <f t="shared" si="7"/>
        <v>0</v>
      </c>
      <c r="F62" s="48" t="str">
        <f t="shared" si="8"/>
        <v>-</v>
      </c>
      <c r="G62" s="51">
        <f t="shared" si="9"/>
        <v>0.06471087962962958</v>
      </c>
      <c r="H62" s="48" t="str">
        <f t="shared" si="10"/>
        <v>+</v>
      </c>
      <c r="I62" s="52">
        <f t="shared" si="11"/>
        <v>0.06268518518518515</v>
      </c>
      <c r="K62" s="51"/>
      <c r="L62" s="53"/>
      <c r="M62" s="51"/>
      <c r="O62" s="52"/>
      <c r="P62" s="54"/>
      <c r="Q62" s="52"/>
    </row>
    <row r="63" spans="1:17" ht="12.75">
      <c r="A63" s="48">
        <v>0.6175578703703704</v>
      </c>
      <c r="B63" s="48">
        <f t="shared" si="6"/>
        <v>0.6175578703703704</v>
      </c>
      <c r="C63" s="50">
        <f t="shared" si="14"/>
        <v>46697</v>
      </c>
      <c r="D63" s="48">
        <f t="shared" si="12"/>
        <v>0.007303240740740735</v>
      </c>
      <c r="E63" s="49">
        <f t="shared" si="7"/>
        <v>0</v>
      </c>
      <c r="F63" s="48" t="str">
        <f t="shared" si="8"/>
        <v>-</v>
      </c>
      <c r="G63" s="51">
        <f t="shared" si="9"/>
        <v>0.06451412037037037</v>
      </c>
      <c r="H63" s="48" t="str">
        <f t="shared" si="10"/>
        <v>+</v>
      </c>
      <c r="I63" s="52">
        <f t="shared" si="11"/>
        <v>0.06248842592592593</v>
      </c>
      <c r="K63" s="51"/>
      <c r="L63" s="53"/>
      <c r="M63" s="51"/>
      <c r="O63" s="52"/>
      <c r="P63" s="54"/>
      <c r="Q63" s="52"/>
    </row>
    <row r="64" spans="1:17" ht="12.75">
      <c r="A64" s="48">
        <v>0.6334143518518518</v>
      </c>
      <c r="B64" s="48">
        <f t="shared" si="6"/>
        <v>0.6334143518518518</v>
      </c>
      <c r="C64" s="24">
        <v>48188</v>
      </c>
      <c r="D64" s="48">
        <f t="shared" si="12"/>
        <v>0.015856481481481444</v>
      </c>
      <c r="E64" s="49">
        <f t="shared" si="7"/>
        <v>0</v>
      </c>
      <c r="F64" s="48" t="str">
        <f t="shared" si="8"/>
        <v>-</v>
      </c>
      <c r="G64" s="51">
        <f t="shared" si="9"/>
        <v>0.05596087962962966</v>
      </c>
      <c r="H64" s="48" t="str">
        <f t="shared" si="10"/>
        <v>+</v>
      </c>
      <c r="I64" s="52">
        <f t="shared" si="11"/>
        <v>0.053935185185185225</v>
      </c>
      <c r="K64" s="51"/>
      <c r="L64" s="53"/>
      <c r="M64" s="51"/>
      <c r="O64" s="52"/>
      <c r="P64" s="54"/>
      <c r="Q64" s="52"/>
    </row>
    <row r="65" spans="1:17" ht="12.75">
      <c r="A65" s="48">
        <v>0.6420717592592592</v>
      </c>
      <c r="B65" s="48">
        <f t="shared" si="6"/>
        <v>0.6420717592592592</v>
      </c>
      <c r="C65" s="50">
        <f>C64+$B$30</f>
        <v>49680</v>
      </c>
      <c r="D65" s="48">
        <f t="shared" si="12"/>
        <v>0.008657407407407391</v>
      </c>
      <c r="E65" s="49">
        <f t="shared" si="7"/>
        <v>0</v>
      </c>
      <c r="F65" s="48" t="str">
        <f t="shared" si="8"/>
        <v>-</v>
      </c>
      <c r="G65" s="51">
        <f t="shared" si="9"/>
        <v>0.06315995370370371</v>
      </c>
      <c r="H65" s="48" t="str">
        <f t="shared" si="10"/>
        <v>+</v>
      </c>
      <c r="I65" s="52">
        <f t="shared" si="11"/>
        <v>0.06113425925925928</v>
      </c>
      <c r="K65" s="51"/>
      <c r="L65" s="53"/>
      <c r="M65" s="51"/>
      <c r="O65" s="52"/>
      <c r="P65" s="54"/>
      <c r="Q65" s="52"/>
    </row>
    <row r="66" spans="1:17" ht="12.75">
      <c r="A66" s="48">
        <v>0.6502893518518518</v>
      </c>
      <c r="B66" s="48">
        <f t="shared" si="6"/>
        <v>0.6502893518518518</v>
      </c>
      <c r="C66" s="50">
        <f>C65+$B$30</f>
        <v>51172</v>
      </c>
      <c r="D66" s="48">
        <f t="shared" si="12"/>
        <v>0.008217592592592582</v>
      </c>
      <c r="E66" s="49">
        <f t="shared" si="7"/>
        <v>0</v>
      </c>
      <c r="F66" s="48" t="str">
        <f t="shared" si="8"/>
        <v>-</v>
      </c>
      <c r="G66" s="51">
        <f t="shared" si="9"/>
        <v>0.06359976851851852</v>
      </c>
      <c r="H66" s="48" t="str">
        <f t="shared" si="10"/>
        <v>+</v>
      </c>
      <c r="I66" s="52">
        <f t="shared" si="11"/>
        <v>0.06157407407407409</v>
      </c>
      <c r="K66" s="51"/>
      <c r="L66" s="53"/>
      <c r="M66" s="51"/>
      <c r="O66" s="52"/>
      <c r="P66" s="54"/>
      <c r="Q66" s="52"/>
    </row>
    <row r="67" spans="1:17" ht="12.75">
      <c r="A67" s="48">
        <v>0.6590162037037036</v>
      </c>
      <c r="B67" s="48">
        <f t="shared" si="6"/>
        <v>0.6590162037037036</v>
      </c>
      <c r="C67" s="50">
        <f>C66+$B$30</f>
        <v>52664</v>
      </c>
      <c r="D67" s="48">
        <f t="shared" si="12"/>
        <v>0.008726851851851847</v>
      </c>
      <c r="E67" s="49">
        <f t="shared" si="7"/>
        <v>0</v>
      </c>
      <c r="F67" s="48" t="str">
        <f t="shared" si="8"/>
        <v>-</v>
      </c>
      <c r="G67" s="51">
        <f t="shared" si="9"/>
        <v>0.06309050925925926</v>
      </c>
      <c r="H67" s="48" t="str">
        <f t="shared" si="10"/>
        <v>+</v>
      </c>
      <c r="I67" s="52">
        <f t="shared" si="11"/>
        <v>0.06106481481481482</v>
      </c>
      <c r="K67" s="51"/>
      <c r="L67" s="53"/>
      <c r="M67" s="51"/>
      <c r="O67" s="52"/>
      <c r="P67" s="54"/>
      <c r="Q67" s="52"/>
    </row>
    <row r="68" spans="1:17" ht="12.75">
      <c r="A68" s="48">
        <v>0.666886574074074</v>
      </c>
      <c r="B68" s="48">
        <f t="shared" si="6"/>
        <v>0.666886574074074</v>
      </c>
      <c r="C68">
        <v>53985</v>
      </c>
      <c r="D68" s="48">
        <f t="shared" si="12"/>
        <v>0.007870370370370416</v>
      </c>
      <c r="E68" s="49">
        <f t="shared" si="7"/>
        <v>0</v>
      </c>
      <c r="F68" s="48" t="str">
        <f t="shared" si="8"/>
        <v>-</v>
      </c>
      <c r="G68" s="51">
        <f t="shared" si="9"/>
        <v>0.06394699074074069</v>
      </c>
      <c r="H68" s="48" t="str">
        <f t="shared" si="10"/>
        <v>+</v>
      </c>
      <c r="I68" s="52">
        <f t="shared" si="11"/>
        <v>0.06192129629629625</v>
      </c>
      <c r="K68" s="51" t="e">
        <f>C68*#REF!/#REF!</f>
        <v>#REF!</v>
      </c>
      <c r="L68" s="53"/>
      <c r="M68" s="51" t="e">
        <f>#REF!</f>
        <v>#REF!</v>
      </c>
      <c r="O68" s="52" t="e">
        <f>C68*#REF!/#REF!</f>
        <v>#REF!</v>
      </c>
      <c r="P68" s="54"/>
      <c r="Q68" s="52" t="e">
        <f>#REF!</f>
        <v>#REF!</v>
      </c>
    </row>
    <row r="69" ht="12.75">
      <c r="G69"/>
    </row>
    <row r="70" spans="4:9" ht="12.75">
      <c r="D70" s="48">
        <f>SUM(D33:D68)</f>
        <v>0.666886574074074</v>
      </c>
      <c r="G70"/>
      <c r="H70"/>
      <c r="I70"/>
    </row>
    <row r="71" spans="7:9" ht="12.75">
      <c r="G71"/>
      <c r="H71"/>
      <c r="I71"/>
    </row>
    <row r="73" spans="1:9" ht="12.75">
      <c r="A73" s="178" t="s">
        <v>351</v>
      </c>
      <c r="B73" s="178"/>
      <c r="C73" s="178"/>
      <c r="D73" s="178"/>
      <c r="E73" s="178"/>
      <c r="F73" s="178"/>
      <c r="G73" s="178"/>
      <c r="H73" s="178"/>
      <c r="I73" s="178"/>
    </row>
    <row r="74" spans="4:9" ht="12.75">
      <c r="D74" t="s">
        <v>3</v>
      </c>
      <c r="G74" s="49" t="s">
        <v>240</v>
      </c>
      <c r="I74" s="49" t="s">
        <v>241</v>
      </c>
    </row>
    <row r="75" spans="2:17" ht="12.75">
      <c r="B75" s="12">
        <v>0.041666666666666664</v>
      </c>
      <c r="G75" s="48">
        <f>B85</f>
        <v>0.03168900462962963</v>
      </c>
      <c r="I75" s="48">
        <v>0.03125</v>
      </c>
      <c r="K75" s="177" t="s">
        <v>242</v>
      </c>
      <c r="L75" s="177"/>
      <c r="M75" s="177"/>
      <c r="O75" s="177" t="s">
        <v>241</v>
      </c>
      <c r="P75" s="177"/>
      <c r="Q75" s="177"/>
    </row>
    <row r="76" spans="7:16" ht="12.75">
      <c r="G76" s="48">
        <f>1000*G75/L76</f>
        <v>0.003168900462962963</v>
      </c>
      <c r="I76" s="48">
        <f>1000*I75/P76</f>
        <v>0.003125</v>
      </c>
      <c r="L76" s="50">
        <v>10000</v>
      </c>
      <c r="P76" s="50">
        <v>10000</v>
      </c>
    </row>
    <row r="77" spans="2:17" ht="12.75">
      <c r="B77" s="48">
        <v>0.003167824074074074</v>
      </c>
      <c r="C77">
        <v>1000</v>
      </c>
      <c r="D77" s="48">
        <f>B77</f>
        <v>0.003167824074074074</v>
      </c>
      <c r="E77" s="49">
        <f aca="true" t="shared" si="15" ref="E77:E85">(C77*$B$3/B77)/1000</f>
        <v>13.153087321885273</v>
      </c>
      <c r="F77" s="48" t="str">
        <f aca="true" t="shared" si="16" ref="F77:F85">IF($D77&gt;$B$4,"+","-")</f>
        <v>+</v>
      </c>
      <c r="G77" s="51">
        <f aca="true" t="shared" si="17" ref="G77:G85">IF($D77&gt;$G$4,$D77-$G$4,$G$4-$D77)</f>
        <v>0.00023584232929611988</v>
      </c>
      <c r="H77" s="48" t="str">
        <f aca="true" t="shared" si="18" ref="H77:H85">IF($D77&gt;$I$5,"+","-")</f>
        <v>+</v>
      </c>
      <c r="I77" s="52">
        <f aca="true" t="shared" si="19" ref="I77:I85">IF($D77&gt;$I$4,$D77-$I$4,$I$4-$D77)</f>
        <v>0.00013983785325609975</v>
      </c>
      <c r="K77" s="51" t="e">
        <f>C77*#REF!/#REF!</f>
        <v>#REF!</v>
      </c>
      <c r="L77" s="53"/>
      <c r="M77" s="51" t="e">
        <f>#REF!</f>
        <v>#REF!</v>
      </c>
      <c r="O77" s="52" t="e">
        <f>C77*#REF!/#REF!</f>
        <v>#REF!</v>
      </c>
      <c r="P77" s="54"/>
      <c r="Q77" s="52" t="e">
        <f>#REF!</f>
        <v>#REF!</v>
      </c>
    </row>
    <row r="78" spans="2:17" ht="12.75">
      <c r="B78" s="48">
        <v>0.006127199074074074</v>
      </c>
      <c r="C78">
        <v>2000</v>
      </c>
      <c r="D78" s="48">
        <f aca="true" t="shared" si="20" ref="D78:D85">B78-B77</f>
        <v>0.0029593749999999998</v>
      </c>
      <c r="E78" s="49">
        <f t="shared" si="15"/>
        <v>13.600559134097736</v>
      </c>
      <c r="F78" s="48" t="str">
        <f t="shared" si="16"/>
        <v>+</v>
      </c>
      <c r="G78" s="51">
        <f t="shared" si="17"/>
        <v>0.0004442914033701943</v>
      </c>
      <c r="H78" s="48" t="str">
        <f t="shared" si="18"/>
        <v>+</v>
      </c>
      <c r="I78" s="52">
        <f t="shared" si="19"/>
        <v>0.0003482869273301742</v>
      </c>
      <c r="K78" s="51" t="e">
        <f>C78*#REF!/#REF!</f>
        <v>#REF!</v>
      </c>
      <c r="L78" s="53"/>
      <c r="M78" s="51" t="e">
        <f>#REF!</f>
        <v>#REF!</v>
      </c>
      <c r="O78" s="52" t="e">
        <f>C78*#REF!/#REF!</f>
        <v>#REF!</v>
      </c>
      <c r="P78" s="54"/>
      <c r="Q78" s="52" t="e">
        <f>#REF!</f>
        <v>#REF!</v>
      </c>
    </row>
    <row r="79" spans="2:17" ht="12.75">
      <c r="B79" s="48">
        <v>0.009152083333333333</v>
      </c>
      <c r="C79">
        <v>3000</v>
      </c>
      <c r="D79" s="48">
        <f t="shared" si="20"/>
        <v>0.0030248842592592593</v>
      </c>
      <c r="E79" s="49">
        <f t="shared" si="15"/>
        <v>13.658092419758706</v>
      </c>
      <c r="F79" s="48" t="str">
        <f t="shared" si="16"/>
        <v>+</v>
      </c>
      <c r="G79" s="51">
        <f t="shared" si="17"/>
        <v>0.0003787821441109348</v>
      </c>
      <c r="H79" s="48" t="str">
        <f t="shared" si="18"/>
        <v>+</v>
      </c>
      <c r="I79" s="52">
        <f t="shared" si="19"/>
        <v>0.0002827776680709147</v>
      </c>
      <c r="K79" s="51" t="e">
        <f>C79*#REF!/#REF!</f>
        <v>#REF!</v>
      </c>
      <c r="L79" s="53"/>
      <c r="M79" s="51" t="e">
        <f>#REF!</f>
        <v>#REF!</v>
      </c>
      <c r="O79" s="52" t="e">
        <f>C79*#REF!/#REF!</f>
        <v>#REF!</v>
      </c>
      <c r="P79" s="54"/>
      <c r="Q79" s="52" t="e">
        <f>#REF!</f>
        <v>#REF!</v>
      </c>
    </row>
    <row r="80" spans="2:17" ht="12.75">
      <c r="B80" s="48">
        <v>0.012346527777777777</v>
      </c>
      <c r="C80">
        <v>4000</v>
      </c>
      <c r="D80" s="48">
        <f t="shared" si="20"/>
        <v>0.003194444444444444</v>
      </c>
      <c r="E80" s="49">
        <f t="shared" si="15"/>
        <v>13.499071938804207</v>
      </c>
      <c r="F80" s="48" t="str">
        <f t="shared" si="16"/>
        <v>+</v>
      </c>
      <c r="G80" s="51">
        <f t="shared" si="17"/>
        <v>0.0002092219589257499</v>
      </c>
      <c r="H80" s="48" t="str">
        <f t="shared" si="18"/>
        <v>+</v>
      </c>
      <c r="I80" s="52">
        <f t="shared" si="19"/>
        <v>0.00011321748288572976</v>
      </c>
      <c r="K80" s="51" t="e">
        <f>C80*#REF!/#REF!</f>
        <v>#REF!</v>
      </c>
      <c r="L80" s="53"/>
      <c r="M80" s="51" t="e">
        <f>#REF!</f>
        <v>#REF!</v>
      </c>
      <c r="O80" s="52" t="e">
        <f>C80*#REF!/#REF!</f>
        <v>#REF!</v>
      </c>
      <c r="P80" s="54"/>
      <c r="Q80" s="52" t="e">
        <f>#REF!</f>
        <v>#REF!</v>
      </c>
    </row>
    <row r="81" spans="2:17" ht="12.75">
      <c r="B81" s="48">
        <v>0.015456365740740741</v>
      </c>
      <c r="C81">
        <v>5000</v>
      </c>
      <c r="D81" s="48">
        <f t="shared" si="20"/>
        <v>0.0031098379629629636</v>
      </c>
      <c r="E81" s="49">
        <f t="shared" si="15"/>
        <v>13.478804579798265</v>
      </c>
      <c r="F81" s="48" t="str">
        <f t="shared" si="16"/>
        <v>+</v>
      </c>
      <c r="G81" s="51">
        <f t="shared" si="17"/>
        <v>0.00029382844040723053</v>
      </c>
      <c r="H81" s="48" t="str">
        <f t="shared" si="18"/>
        <v>+</v>
      </c>
      <c r="I81" s="52">
        <f t="shared" si="19"/>
        <v>0.0001978239643672104</v>
      </c>
      <c r="K81" s="51" t="e">
        <f>C81*#REF!/#REF!</f>
        <v>#REF!</v>
      </c>
      <c r="L81" s="53"/>
      <c r="M81" s="51" t="e">
        <f>#REF!</f>
        <v>#REF!</v>
      </c>
      <c r="O81" s="52" t="e">
        <f>C81*#REF!/#REF!</f>
        <v>#REF!</v>
      </c>
      <c r="P81" s="54"/>
      <c r="Q81" s="52" t="e">
        <f>#REF!</f>
        <v>#REF!</v>
      </c>
    </row>
    <row r="82" spans="2:17" ht="12.75">
      <c r="B82" s="48">
        <v>0.018781944444444445</v>
      </c>
      <c r="C82">
        <v>6000</v>
      </c>
      <c r="D82" s="48">
        <f t="shared" si="20"/>
        <v>0.003325578703703704</v>
      </c>
      <c r="E82" s="49">
        <f t="shared" si="15"/>
        <v>13.310655919544478</v>
      </c>
      <c r="F82" s="48" t="str">
        <f t="shared" si="16"/>
        <v>+</v>
      </c>
      <c r="G82" s="51">
        <f t="shared" si="17"/>
        <v>7.808769966649023E-05</v>
      </c>
      <c r="H82" s="48" t="str">
        <f t="shared" si="18"/>
        <v>+</v>
      </c>
      <c r="I82" s="52">
        <f t="shared" si="19"/>
        <v>1.79167763735299E-05</v>
      </c>
      <c r="K82" s="51" t="e">
        <f>C82*#REF!/#REF!</f>
        <v>#REF!</v>
      </c>
      <c r="L82" s="53"/>
      <c r="M82" s="51" t="e">
        <f>#REF!</f>
        <v>#REF!</v>
      </c>
      <c r="O82" s="52" t="e">
        <f>C82*#REF!/#REF!</f>
        <v>#REF!</v>
      </c>
      <c r="P82" s="54"/>
      <c r="Q82" s="52" t="e">
        <f>#REF!</f>
        <v>#REF!</v>
      </c>
    </row>
    <row r="83" spans="2:17" ht="12.75">
      <c r="B83" s="48">
        <v>0.025362731481481483</v>
      </c>
      <c r="C83">
        <v>8000</v>
      </c>
      <c r="D83" s="48">
        <f t="shared" si="20"/>
        <v>0.006580787037037038</v>
      </c>
      <c r="E83" s="49">
        <f t="shared" si="15"/>
        <v>13.142643314136555</v>
      </c>
      <c r="F83" s="48" t="str">
        <f t="shared" si="16"/>
        <v>+</v>
      </c>
      <c r="G83" s="51">
        <f t="shared" si="17"/>
        <v>0.0031771206336668437</v>
      </c>
      <c r="H83" s="48" t="str">
        <f t="shared" si="18"/>
        <v>+</v>
      </c>
      <c r="I83" s="52">
        <f t="shared" si="19"/>
        <v>0.003273125109706864</v>
      </c>
      <c r="K83" s="51" t="e">
        <f>C83*#REF!/#REF!</f>
        <v>#REF!</v>
      </c>
      <c r="L83" s="53"/>
      <c r="M83" s="51" t="e">
        <f>#REF!</f>
        <v>#REF!</v>
      </c>
      <c r="O83" s="52" t="e">
        <f>C83*#REF!/#REF!</f>
        <v>#REF!</v>
      </c>
      <c r="P83" s="54"/>
      <c r="Q83" s="52" t="e">
        <f>#REF!</f>
        <v>#REF!</v>
      </c>
    </row>
    <row r="84" spans="2:17" ht="12.75">
      <c r="B84" s="48">
        <v>0.028608912037037037</v>
      </c>
      <c r="C84">
        <v>9000</v>
      </c>
      <c r="D84" s="48">
        <f t="shared" si="20"/>
        <v>0.0032461805555555542</v>
      </c>
      <c r="E84" s="49">
        <f t="shared" si="15"/>
        <v>13.107803593318256</v>
      </c>
      <c r="F84" s="48" t="str">
        <f t="shared" si="16"/>
        <v>+</v>
      </c>
      <c r="G84" s="51">
        <f t="shared" si="17"/>
        <v>0.00015748584781463985</v>
      </c>
      <c r="H84" s="48" t="str">
        <f t="shared" si="18"/>
        <v>+</v>
      </c>
      <c r="I84" s="52">
        <f t="shared" si="19"/>
        <v>6.148137177461972E-05</v>
      </c>
      <c r="K84" s="51" t="e">
        <f>C84*#REF!/#REF!</f>
        <v>#REF!</v>
      </c>
      <c r="L84" s="53"/>
      <c r="M84" s="51" t="e">
        <f>#REF!</f>
        <v>#REF!</v>
      </c>
      <c r="O84" s="52" t="e">
        <f>C84*#REF!/#REF!</f>
        <v>#REF!</v>
      </c>
      <c r="P84" s="54"/>
      <c r="Q84" s="52" t="e">
        <f>#REF!</f>
        <v>#REF!</v>
      </c>
    </row>
    <row r="85" spans="2:17" ht="12.75">
      <c r="B85" s="48">
        <v>0.03168900462962963</v>
      </c>
      <c r="C85">
        <v>10000</v>
      </c>
      <c r="D85" s="48">
        <f t="shared" si="20"/>
        <v>0.003080092592592596</v>
      </c>
      <c r="E85" s="49">
        <f t="shared" si="15"/>
        <v>13.14861957756407</v>
      </c>
      <c r="F85" s="48" t="str">
        <f t="shared" si="16"/>
        <v>+</v>
      </c>
      <c r="G85" s="51">
        <f t="shared" si="17"/>
        <v>0.000323573810777598</v>
      </c>
      <c r="H85" s="48" t="str">
        <f t="shared" si="18"/>
        <v>+</v>
      </c>
      <c r="I85" s="52">
        <f t="shared" si="19"/>
        <v>0.00022756933473757788</v>
      </c>
      <c r="K85" s="51" t="e">
        <f>C85*#REF!/#REF!</f>
        <v>#REF!</v>
      </c>
      <c r="L85" s="53"/>
      <c r="M85" s="51" t="e">
        <f>#REF!</f>
        <v>#REF!</v>
      </c>
      <c r="O85" s="52" t="e">
        <f>C85*#REF!/#REF!</f>
        <v>#REF!</v>
      </c>
      <c r="P85" s="54"/>
      <c r="Q85" s="52" t="e">
        <f>#REF!</f>
        <v>#REF!</v>
      </c>
    </row>
    <row r="86" ht="12.75">
      <c r="G86"/>
    </row>
    <row r="87" spans="4:9" ht="12.75">
      <c r="D87" s="48">
        <f>SUM(D77:D85)</f>
        <v>0.03168900462962963</v>
      </c>
      <c r="G87"/>
      <c r="H87"/>
      <c r="I87"/>
    </row>
  </sheetData>
  <mergeCells count="9">
    <mergeCell ref="O75:Q75"/>
    <mergeCell ref="A1:I1"/>
    <mergeCell ref="A29:I29"/>
    <mergeCell ref="A73:I73"/>
    <mergeCell ref="K75:M75"/>
    <mergeCell ref="K3:M3"/>
    <mergeCell ref="O3:Q3"/>
    <mergeCell ref="K31:M31"/>
    <mergeCell ref="O31:Q3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3"/>
  <sheetViews>
    <sheetView workbookViewId="0" topLeftCell="A14">
      <selection activeCell="C4" sqref="C4:C39"/>
    </sheetView>
  </sheetViews>
  <sheetFormatPr defaultColWidth="11.421875" defaultRowHeight="12.75"/>
  <cols>
    <col min="1" max="1" width="10.7109375" style="0" bestFit="1" customWidth="1"/>
    <col min="2" max="2" width="9.7109375" style="48" bestFit="1" customWidth="1"/>
    <col min="3" max="3" width="8.140625" style="0" bestFit="1" customWidth="1"/>
    <col min="4" max="4" width="9.7109375" style="0" bestFit="1" customWidth="1"/>
    <col min="5" max="5" width="5.57421875" style="49" bestFit="1" customWidth="1"/>
    <col min="6" max="6" width="2.140625" style="49" bestFit="1" customWidth="1"/>
    <col min="7" max="7" width="9.7109375" style="49" customWidth="1"/>
    <col min="8" max="8" width="2.140625" style="49" bestFit="1" customWidth="1"/>
    <col min="9" max="9" width="9.7109375" style="49" bestFit="1" customWidth="1"/>
    <col min="10" max="11" width="6.140625" style="0" bestFit="1" customWidth="1"/>
    <col min="12" max="12" width="6.00390625" style="0" bestFit="1" customWidth="1"/>
    <col min="13" max="15" width="6.140625" style="0" bestFit="1" customWidth="1"/>
    <col min="16" max="16" width="6.00390625" style="0" bestFit="1" customWidth="1"/>
    <col min="17" max="17" width="6.140625" style="0" bestFit="1" customWidth="1"/>
  </cols>
  <sheetData>
    <row r="1" spans="1:9" ht="12.75">
      <c r="A1" s="48">
        <v>0.41688657407407403</v>
      </c>
      <c r="B1">
        <v>1492</v>
      </c>
      <c r="C1" s="12">
        <v>0.25</v>
      </c>
      <c r="D1" t="s">
        <v>3</v>
      </c>
      <c r="G1" s="49" t="s">
        <v>240</v>
      </c>
      <c r="I1" s="49" t="s">
        <v>241</v>
      </c>
    </row>
    <row r="2" spans="1:17" ht="12.75">
      <c r="A2" s="48"/>
      <c r="B2" s="12">
        <v>0.041666666666666664</v>
      </c>
      <c r="G2">
        <v>53995</v>
      </c>
      <c r="I2">
        <v>56000</v>
      </c>
      <c r="K2" s="177" t="s">
        <v>242</v>
      </c>
      <c r="L2" s="177"/>
      <c r="M2" s="177"/>
      <c r="O2" s="177" t="s">
        <v>241</v>
      </c>
      <c r="P2" s="177"/>
      <c r="Q2" s="177"/>
    </row>
    <row r="3" spans="1:16" ht="12.75">
      <c r="A3" s="48"/>
      <c r="G3" s="48">
        <f>1492*C1/G2</f>
        <v>0.006908047041392721</v>
      </c>
      <c r="I3" s="48">
        <f>1492*C1/I2</f>
        <v>0.0066607142857142854</v>
      </c>
      <c r="L3" s="50">
        <f>$C$39</f>
        <v>53985</v>
      </c>
      <c r="P3" s="50">
        <f>$C$39</f>
        <v>53985</v>
      </c>
    </row>
    <row r="4" spans="1:17" ht="12.75">
      <c r="A4" s="48">
        <v>0.42473379629629626</v>
      </c>
      <c r="B4" s="48">
        <f aca="true" t="shared" si="0" ref="B4:B39">A4-$A$1</f>
        <v>0.007847222222222228</v>
      </c>
      <c r="C4">
        <v>1941</v>
      </c>
      <c r="D4" s="48">
        <f>B4</f>
        <v>0.007847222222222228</v>
      </c>
      <c r="E4" s="49">
        <f aca="true" t="shared" si="1" ref="E4:E39">(C4*$B$2/B4)/1000</f>
        <v>10.30619469026548</v>
      </c>
      <c r="F4" s="48" t="str">
        <f aca="true" t="shared" si="2" ref="F4:F39">IF($D4&gt;$B$3,"+","-")</f>
        <v>+</v>
      </c>
      <c r="G4" s="51">
        <f aca="true" t="shared" si="3" ref="G4:G39">IF($D4&gt;$G$3,$D4-$G$3,$G$3-$D4)</f>
        <v>0.0009391751808295063</v>
      </c>
      <c r="H4" s="48" t="str">
        <f aca="true" t="shared" si="4" ref="H4:H39">IF($D4&gt;$I$4,"+","-")</f>
        <v>+</v>
      </c>
      <c r="I4" s="52">
        <f aca="true" t="shared" si="5" ref="I4:I39">IF($D4&gt;$I$3,$D4-$I$3,$I$3-$D4)</f>
        <v>0.0011865079365079422</v>
      </c>
      <c r="K4" s="51" t="e">
        <f>C4*#REF!/#REF!</f>
        <v>#REF!</v>
      </c>
      <c r="L4" s="53"/>
      <c r="M4" s="51" t="e">
        <f>#REF!</f>
        <v>#REF!</v>
      </c>
      <c r="O4" s="52" t="e">
        <f>C4*#REF!/#REF!</f>
        <v>#REF!</v>
      </c>
      <c r="P4" s="54"/>
      <c r="Q4" s="52" t="e">
        <f>#REF!</f>
        <v>#REF!</v>
      </c>
    </row>
    <row r="5" spans="1:17" ht="12.75">
      <c r="A5" s="48">
        <v>0.43091435185185184</v>
      </c>
      <c r="B5" s="48">
        <f t="shared" si="0"/>
        <v>0.014027777777777806</v>
      </c>
      <c r="C5">
        <v>3433</v>
      </c>
      <c r="D5" s="48">
        <f aca="true" t="shared" si="6" ref="D5:D39">B5-B4</f>
        <v>0.006180555555555578</v>
      </c>
      <c r="E5" s="49">
        <f t="shared" si="1"/>
        <v>10.197029702970276</v>
      </c>
      <c r="F5" s="48" t="str">
        <f t="shared" si="2"/>
        <v>+</v>
      </c>
      <c r="G5" s="51">
        <f t="shared" si="3"/>
        <v>0.0007274914858371433</v>
      </c>
      <c r="H5" s="48" t="str">
        <f t="shared" si="4"/>
        <v>+</v>
      </c>
      <c r="I5" s="52">
        <f t="shared" si="5"/>
        <v>0.00048015873015870743</v>
      </c>
      <c r="K5" s="51" t="e">
        <f>C5*#REF!/#REF!</f>
        <v>#REF!</v>
      </c>
      <c r="L5" s="53"/>
      <c r="M5" s="51" t="e">
        <f>#REF!</f>
        <v>#REF!</v>
      </c>
      <c r="O5" s="52" t="e">
        <f>C5*#REF!/#REF!</f>
        <v>#REF!</v>
      </c>
      <c r="P5" s="54"/>
      <c r="Q5" s="52" t="e">
        <f>#REF!</f>
        <v>#REF!</v>
      </c>
    </row>
    <row r="6" spans="1:17" ht="12.75">
      <c r="A6" s="48">
        <v>0.4372569444444444</v>
      </c>
      <c r="B6" s="48">
        <f t="shared" si="0"/>
        <v>0.020370370370370372</v>
      </c>
      <c r="C6">
        <v>4924</v>
      </c>
      <c r="D6" s="48">
        <f t="shared" si="6"/>
        <v>0.006342592592592566</v>
      </c>
      <c r="E6" s="49">
        <f t="shared" si="1"/>
        <v>10.07181818181818</v>
      </c>
      <c r="F6" s="48" t="str">
        <f t="shared" si="2"/>
        <v>+</v>
      </c>
      <c r="G6" s="51">
        <f t="shared" si="3"/>
        <v>0.000565454448800155</v>
      </c>
      <c r="H6" s="48" t="str">
        <f t="shared" si="4"/>
        <v>+</v>
      </c>
      <c r="I6" s="52">
        <f t="shared" si="5"/>
        <v>0.0003181216931217191</v>
      </c>
      <c r="K6" s="51" t="e">
        <f>C6*#REF!/#REF!</f>
        <v>#REF!</v>
      </c>
      <c r="L6" s="53"/>
      <c r="M6" s="51" t="e">
        <f>#REF!</f>
        <v>#REF!</v>
      </c>
      <c r="O6" s="52" t="e">
        <f>C6*#REF!/#REF!</f>
        <v>#REF!</v>
      </c>
      <c r="P6" s="54"/>
      <c r="Q6" s="52" t="e">
        <f>#REF!</f>
        <v>#REF!</v>
      </c>
    </row>
    <row r="7" spans="1:17" ht="12.75">
      <c r="A7" s="48">
        <v>0.4436689814814815</v>
      </c>
      <c r="B7" s="48">
        <f t="shared" si="0"/>
        <v>0.02678240740740745</v>
      </c>
      <c r="C7">
        <v>6416</v>
      </c>
      <c r="D7" s="48">
        <f t="shared" si="6"/>
        <v>0.006412037037037077</v>
      </c>
      <c r="E7" s="49">
        <f t="shared" si="1"/>
        <v>9.98167675021606</v>
      </c>
      <c r="F7" s="48" t="str">
        <f t="shared" si="2"/>
        <v>+</v>
      </c>
      <c r="G7" s="51">
        <f t="shared" si="3"/>
        <v>0.0004960100043556442</v>
      </c>
      <c r="H7" s="48" t="str">
        <f t="shared" si="4"/>
        <v>+</v>
      </c>
      <c r="I7" s="52">
        <f t="shared" si="5"/>
        <v>0.00024867724867720827</v>
      </c>
      <c r="K7" s="51" t="e">
        <f>C7*#REF!/#REF!</f>
        <v>#REF!</v>
      </c>
      <c r="L7" s="53"/>
      <c r="M7" s="51" t="e">
        <f>#REF!</f>
        <v>#REF!</v>
      </c>
      <c r="O7" s="52" t="e">
        <f>C7*#REF!/#REF!</f>
        <v>#REF!</v>
      </c>
      <c r="P7" s="54"/>
      <c r="Q7" s="52" t="e">
        <f>#REF!</f>
        <v>#REF!</v>
      </c>
    </row>
    <row r="8" spans="1:17" ht="12.75">
      <c r="A8" s="48">
        <v>0.44990740740740737</v>
      </c>
      <c r="B8" s="48">
        <f t="shared" si="0"/>
        <v>0.03302083333333333</v>
      </c>
      <c r="C8">
        <v>7908</v>
      </c>
      <c r="D8" s="48">
        <f t="shared" si="6"/>
        <v>0.006238425925925883</v>
      </c>
      <c r="E8" s="49">
        <f t="shared" si="1"/>
        <v>9.978548895899054</v>
      </c>
      <c r="F8" s="48" t="str">
        <f t="shared" si="2"/>
        <v>+</v>
      </c>
      <c r="G8" s="51">
        <f t="shared" si="3"/>
        <v>0.0006696211154668379</v>
      </c>
      <c r="H8" s="48" t="str">
        <f t="shared" si="4"/>
        <v>+</v>
      </c>
      <c r="I8" s="52">
        <f t="shared" si="5"/>
        <v>0.000422288359788402</v>
      </c>
      <c r="K8" s="51" t="e">
        <f>C8*#REF!/#REF!</f>
        <v>#REF!</v>
      </c>
      <c r="L8" s="53"/>
      <c r="M8" s="51" t="e">
        <f>#REF!</f>
        <v>#REF!</v>
      </c>
      <c r="O8" s="52" t="e">
        <f>C8*#REF!/#REF!</f>
        <v>#REF!</v>
      </c>
      <c r="P8" s="54"/>
      <c r="Q8" s="52" t="e">
        <f>#REF!</f>
        <v>#REF!</v>
      </c>
    </row>
    <row r="9" spans="1:17" ht="12.75">
      <c r="A9" s="48">
        <v>0.4561342592592592</v>
      </c>
      <c r="B9" s="48">
        <f t="shared" si="0"/>
        <v>0.03924768518518518</v>
      </c>
      <c r="C9">
        <v>9400</v>
      </c>
      <c r="D9" s="48">
        <f t="shared" si="6"/>
        <v>0.0062268518518518445</v>
      </c>
      <c r="E9" s="49">
        <f t="shared" si="1"/>
        <v>9.979357121792981</v>
      </c>
      <c r="F9" s="48" t="str">
        <f t="shared" si="2"/>
        <v>+</v>
      </c>
      <c r="G9" s="51">
        <f t="shared" si="3"/>
        <v>0.0006811951895408768</v>
      </c>
      <c r="H9" s="48" t="str">
        <f t="shared" si="4"/>
        <v>+</v>
      </c>
      <c r="I9" s="52">
        <f t="shared" si="5"/>
        <v>0.0004338624338624409</v>
      </c>
      <c r="K9" s="51" t="e">
        <f>C9*#REF!/#REF!</f>
        <v>#REF!</v>
      </c>
      <c r="L9" s="53"/>
      <c r="M9" s="51" t="e">
        <f>#REF!</f>
        <v>#REF!</v>
      </c>
      <c r="O9" s="52" t="e">
        <f>C9*#REF!/#REF!</f>
        <v>#REF!</v>
      </c>
      <c r="P9" s="54"/>
      <c r="Q9" s="52" t="e">
        <f>#REF!</f>
        <v>#REF!</v>
      </c>
    </row>
    <row r="10" spans="1:17" ht="12.75">
      <c r="A10" s="48">
        <v>0.46248842592592593</v>
      </c>
      <c r="B10" s="48">
        <f t="shared" si="0"/>
        <v>0.04560185185185189</v>
      </c>
      <c r="C10">
        <v>10892</v>
      </c>
      <c r="D10" s="48">
        <f t="shared" si="6"/>
        <v>0.006354166666666716</v>
      </c>
      <c r="E10" s="49">
        <f t="shared" si="1"/>
        <v>9.952081218274103</v>
      </c>
      <c r="F10" s="48" t="str">
        <f t="shared" si="2"/>
        <v>+</v>
      </c>
      <c r="G10" s="51">
        <f t="shared" si="3"/>
        <v>0.0005538803747260051</v>
      </c>
      <c r="H10" s="48" t="str">
        <f t="shared" si="4"/>
        <v>+</v>
      </c>
      <c r="I10" s="52">
        <f t="shared" si="5"/>
        <v>0.0003065476190475692</v>
      </c>
      <c r="K10" s="51" t="e">
        <f>C10*#REF!/#REF!</f>
        <v>#REF!</v>
      </c>
      <c r="L10" s="53"/>
      <c r="M10" s="51" t="e">
        <f>#REF!</f>
        <v>#REF!</v>
      </c>
      <c r="O10" s="52" t="e">
        <f>C10*#REF!/#REF!</f>
        <v>#REF!</v>
      </c>
      <c r="P10" s="54"/>
      <c r="Q10" s="52" t="e">
        <f>#REF!</f>
        <v>#REF!</v>
      </c>
    </row>
    <row r="11" spans="1:17" ht="12.75">
      <c r="A11" s="48">
        <v>0.4686921296296296</v>
      </c>
      <c r="B11" s="48">
        <f t="shared" si="0"/>
        <v>0.05180555555555555</v>
      </c>
      <c r="C11">
        <v>12384</v>
      </c>
      <c r="D11" s="48">
        <f t="shared" si="6"/>
        <v>0.006203703703703656</v>
      </c>
      <c r="E11" s="49">
        <f t="shared" si="1"/>
        <v>9.960321715817695</v>
      </c>
      <c r="F11" s="48" t="str">
        <f t="shared" si="2"/>
        <v>+</v>
      </c>
      <c r="G11" s="51">
        <f t="shared" si="3"/>
        <v>0.0007043433376890656</v>
      </c>
      <c r="H11" s="48" t="str">
        <f t="shared" si="4"/>
        <v>+</v>
      </c>
      <c r="I11" s="52">
        <f t="shared" si="5"/>
        <v>0.0004570105820106297</v>
      </c>
      <c r="K11" s="51" t="e">
        <f>C11*#REF!/#REF!</f>
        <v>#REF!</v>
      </c>
      <c r="L11" s="53"/>
      <c r="M11" s="51" t="e">
        <f>#REF!</f>
        <v>#REF!</v>
      </c>
      <c r="O11" s="52" t="e">
        <f>C11*#REF!/#REF!</f>
        <v>#REF!</v>
      </c>
      <c r="P11" s="54"/>
      <c r="Q11" s="52" t="e">
        <f>#REF!</f>
        <v>#REF!</v>
      </c>
    </row>
    <row r="12" spans="1:17" ht="12.75">
      <c r="A12" s="48">
        <v>0.4748958333333333</v>
      </c>
      <c r="B12" s="48">
        <f t="shared" si="0"/>
        <v>0.05800925925925926</v>
      </c>
      <c r="C12">
        <v>13876</v>
      </c>
      <c r="D12" s="48">
        <f t="shared" si="6"/>
        <v>0.006203703703703711</v>
      </c>
      <c r="E12" s="49">
        <f t="shared" si="1"/>
        <v>9.96679968076616</v>
      </c>
      <c r="F12" s="48" t="str">
        <f t="shared" si="2"/>
        <v>+</v>
      </c>
      <c r="G12" s="51">
        <f t="shared" si="3"/>
        <v>0.0007043433376890101</v>
      </c>
      <c r="H12" s="48" t="str">
        <f t="shared" si="4"/>
        <v>+</v>
      </c>
      <c r="I12" s="52">
        <f t="shared" si="5"/>
        <v>0.00045701058201057417</v>
      </c>
      <c r="K12" s="51" t="e">
        <f>C12*#REF!/#REF!</f>
        <v>#REF!</v>
      </c>
      <c r="L12" s="53"/>
      <c r="M12" s="51" t="e">
        <f>#REF!</f>
        <v>#REF!</v>
      </c>
      <c r="O12" s="52" t="e">
        <f>C12*#REF!/#REF!</f>
        <v>#REF!</v>
      </c>
      <c r="P12" s="54"/>
      <c r="Q12" s="52" t="e">
        <f>#REF!</f>
        <v>#REF!</v>
      </c>
    </row>
    <row r="13" spans="1:17" ht="12.75">
      <c r="A13" s="48">
        <v>0.48138888888888887</v>
      </c>
      <c r="B13" s="48">
        <f t="shared" si="0"/>
        <v>0.06450231481481483</v>
      </c>
      <c r="C13">
        <v>15367</v>
      </c>
      <c r="D13" s="48">
        <f t="shared" si="6"/>
        <v>0.006493055555555571</v>
      </c>
      <c r="E13" s="49">
        <f t="shared" si="1"/>
        <v>9.926646330522157</v>
      </c>
      <c r="F13" s="48" t="str">
        <f t="shared" si="2"/>
        <v>+</v>
      </c>
      <c r="G13" s="51">
        <f t="shared" si="3"/>
        <v>0.00041499148583715</v>
      </c>
      <c r="H13" s="48" t="str">
        <f t="shared" si="4"/>
        <v>+</v>
      </c>
      <c r="I13" s="52">
        <f t="shared" si="5"/>
        <v>0.0001676587301587141</v>
      </c>
      <c r="K13" s="51" t="e">
        <f>C13*#REF!/#REF!</f>
        <v>#REF!</v>
      </c>
      <c r="L13" s="53"/>
      <c r="M13" s="51" t="e">
        <f>#REF!</f>
        <v>#REF!</v>
      </c>
      <c r="O13" s="52" t="e">
        <f>C13*#REF!/#REF!</f>
        <v>#REF!</v>
      </c>
      <c r="P13" s="54"/>
      <c r="Q13" s="52" t="e">
        <f>#REF!</f>
        <v>#REF!</v>
      </c>
    </row>
    <row r="14" spans="1:17" ht="12.75">
      <c r="A14" s="48">
        <v>0.4875810185185185</v>
      </c>
      <c r="B14" s="48">
        <f t="shared" si="0"/>
        <v>0.07069444444444445</v>
      </c>
      <c r="C14">
        <v>16859</v>
      </c>
      <c r="D14" s="48">
        <f t="shared" si="6"/>
        <v>0.006192129629629617</v>
      </c>
      <c r="E14" s="49">
        <f t="shared" si="1"/>
        <v>9.936542239685656</v>
      </c>
      <c r="F14" s="48" t="str">
        <f t="shared" si="2"/>
        <v>+</v>
      </c>
      <c r="G14" s="51">
        <f t="shared" si="3"/>
        <v>0.0007159174117631045</v>
      </c>
      <c r="H14" s="48" t="str">
        <f t="shared" si="4"/>
        <v>+</v>
      </c>
      <c r="I14" s="52">
        <f t="shared" si="5"/>
        <v>0.00046858465608466855</v>
      </c>
      <c r="K14" s="51" t="e">
        <f>C14*#REF!/#REF!</f>
        <v>#REF!</v>
      </c>
      <c r="L14" s="53"/>
      <c r="M14" s="51" t="e">
        <f>#REF!</f>
        <v>#REF!</v>
      </c>
      <c r="O14" s="52" t="e">
        <f>C14*#REF!/#REF!</f>
        <v>#REF!</v>
      </c>
      <c r="P14" s="54"/>
      <c r="Q14" s="52" t="e">
        <f>#REF!</f>
        <v>#REF!</v>
      </c>
    </row>
    <row r="15" spans="1:17" ht="12.75">
      <c r="A15" s="48">
        <v>0.4938773148148148</v>
      </c>
      <c r="B15" s="48">
        <f t="shared" si="0"/>
        <v>0.07699074074074075</v>
      </c>
      <c r="C15">
        <v>18351</v>
      </c>
      <c r="D15" s="48">
        <f t="shared" si="6"/>
        <v>0.0062962962962963</v>
      </c>
      <c r="E15" s="49">
        <f t="shared" si="1"/>
        <v>9.93138905592303</v>
      </c>
      <c r="F15" s="48" t="str">
        <f t="shared" si="2"/>
        <v>+</v>
      </c>
      <c r="G15" s="51">
        <f t="shared" si="3"/>
        <v>0.0006117507450964215</v>
      </c>
      <c r="H15" s="48" t="str">
        <f t="shared" si="4"/>
        <v>+</v>
      </c>
      <c r="I15" s="52">
        <f t="shared" si="5"/>
        <v>0.0003644179894179856</v>
      </c>
      <c r="K15" s="51" t="e">
        <f>C15*#REF!/#REF!</f>
        <v>#REF!</v>
      </c>
      <c r="L15" s="53"/>
      <c r="M15" s="51" t="e">
        <f>#REF!</f>
        <v>#REF!</v>
      </c>
      <c r="O15" s="52" t="e">
        <f>C15*#REF!/#REF!</f>
        <v>#REF!</v>
      </c>
      <c r="P15" s="54"/>
      <c r="Q15" s="52" t="e">
        <f>#REF!</f>
        <v>#REF!</v>
      </c>
    </row>
    <row r="16" spans="1:17" ht="12.75">
      <c r="A16" s="48">
        <v>0.5001967592592592</v>
      </c>
      <c r="B16" s="48">
        <f t="shared" si="0"/>
        <v>0.08331018518518518</v>
      </c>
      <c r="C16" s="50">
        <f>C15+$B$1</f>
        <v>19843</v>
      </c>
      <c r="D16" s="48">
        <f t="shared" si="6"/>
        <v>0.006319444444444433</v>
      </c>
      <c r="E16" s="49">
        <f t="shared" si="1"/>
        <v>9.924256737982772</v>
      </c>
      <c r="F16" s="48" t="str">
        <f t="shared" si="2"/>
        <v>+</v>
      </c>
      <c r="G16" s="51">
        <f t="shared" si="3"/>
        <v>0.0005886025969482882</v>
      </c>
      <c r="H16" s="48" t="str">
        <f t="shared" si="4"/>
        <v>+</v>
      </c>
      <c r="I16" s="52">
        <f t="shared" si="5"/>
        <v>0.00034126984126985234</v>
      </c>
      <c r="K16" s="51"/>
      <c r="L16" s="53"/>
      <c r="M16" s="51"/>
      <c r="O16" s="52"/>
      <c r="P16" s="54"/>
      <c r="Q16" s="52"/>
    </row>
    <row r="17" spans="1:17" ht="12.75">
      <c r="A17" s="48">
        <v>0.5067013888888888</v>
      </c>
      <c r="B17" s="48">
        <f t="shared" si="0"/>
        <v>0.08981481481481479</v>
      </c>
      <c r="C17" s="50">
        <f>C16+$B$1</f>
        <v>21335</v>
      </c>
      <c r="D17" s="48">
        <f t="shared" si="6"/>
        <v>0.00650462962962961</v>
      </c>
      <c r="E17" s="49">
        <f t="shared" si="1"/>
        <v>9.897680412371136</v>
      </c>
      <c r="F17" s="48" t="str">
        <f t="shared" si="2"/>
        <v>+</v>
      </c>
      <c r="G17" s="51">
        <f t="shared" si="3"/>
        <v>0.0004034174117631111</v>
      </c>
      <c r="H17" s="48" t="str">
        <f t="shared" si="4"/>
        <v>+</v>
      </c>
      <c r="I17" s="52">
        <f t="shared" si="5"/>
        <v>0.0001560846560846752</v>
      </c>
      <c r="K17" s="51" t="e">
        <f>C17*#REF!/#REF!</f>
        <v>#REF!</v>
      </c>
      <c r="L17" s="53"/>
      <c r="M17" s="51" t="e">
        <f>#REF!</f>
        <v>#REF!</v>
      </c>
      <c r="O17" s="52" t="e">
        <f>C17*#REF!/#REF!</f>
        <v>#REF!</v>
      </c>
      <c r="P17" s="54"/>
      <c r="Q17" s="52" t="e">
        <f>#REF!</f>
        <v>#REF!</v>
      </c>
    </row>
    <row r="18" spans="1:17" ht="12.75">
      <c r="A18" s="48">
        <v>0.5127199074074074</v>
      </c>
      <c r="B18" s="48">
        <f t="shared" si="0"/>
        <v>0.09583333333333333</v>
      </c>
      <c r="C18" s="50">
        <f>C17+$B$1</f>
        <v>22827</v>
      </c>
      <c r="D18" s="48">
        <f t="shared" si="6"/>
        <v>0.006018518518518534</v>
      </c>
      <c r="E18" s="49">
        <f t="shared" si="1"/>
        <v>9.924782608695654</v>
      </c>
      <c r="F18" s="48" t="str">
        <f t="shared" si="2"/>
        <v>+</v>
      </c>
      <c r="G18" s="51">
        <f t="shared" si="3"/>
        <v>0.0008895285228741872</v>
      </c>
      <c r="H18" s="48" t="str">
        <f t="shared" si="4"/>
        <v>+</v>
      </c>
      <c r="I18" s="52">
        <f t="shared" si="5"/>
        <v>0.0006421957671957513</v>
      </c>
      <c r="K18" s="51" t="e">
        <f>C18*#REF!/#REF!</f>
        <v>#REF!</v>
      </c>
      <c r="L18" s="53"/>
      <c r="M18" s="51" t="e">
        <f>#REF!</f>
        <v>#REF!</v>
      </c>
      <c r="O18" s="52" t="e">
        <f>C18*#REF!/#REF!</f>
        <v>#REF!</v>
      </c>
      <c r="P18" s="54"/>
      <c r="Q18" s="52" t="e">
        <f>#REF!</f>
        <v>#REF!</v>
      </c>
    </row>
    <row r="19" spans="1:17" ht="12.75">
      <c r="A19" s="48">
        <v>0.5190162037037037</v>
      </c>
      <c r="B19" s="48">
        <f t="shared" si="0"/>
        <v>0.10212962962962968</v>
      </c>
      <c r="C19" s="50">
        <f>C18+$B$1</f>
        <v>24319</v>
      </c>
      <c r="D19" s="48">
        <f t="shared" si="6"/>
        <v>0.006296296296296355</v>
      </c>
      <c r="E19" s="49">
        <f t="shared" si="1"/>
        <v>9.9216228467815</v>
      </c>
      <c r="F19" s="48" t="str">
        <f t="shared" si="2"/>
        <v>+</v>
      </c>
      <c r="G19" s="51">
        <f t="shared" si="3"/>
        <v>0.000611750745096366</v>
      </c>
      <c r="H19" s="48" t="str">
        <f t="shared" si="4"/>
        <v>+</v>
      </c>
      <c r="I19" s="52">
        <f t="shared" si="5"/>
        <v>0.0003644179894179301</v>
      </c>
      <c r="K19" s="51" t="e">
        <f>C19*#REF!/#REF!</f>
        <v>#REF!</v>
      </c>
      <c r="L19" s="53"/>
      <c r="M19" s="51" t="e">
        <f>#REF!</f>
        <v>#REF!</v>
      </c>
      <c r="O19" s="52" t="e">
        <f>C19*#REF!/#REF!</f>
        <v>#REF!</v>
      </c>
      <c r="P19" s="54"/>
      <c r="Q19" s="52" t="e">
        <f>#REF!</f>
        <v>#REF!</v>
      </c>
    </row>
    <row r="20" spans="1:17" ht="12.75">
      <c r="A20" s="48">
        <v>0.5252083333333333</v>
      </c>
      <c r="B20" s="48">
        <f t="shared" si="0"/>
        <v>0.10832175925925924</v>
      </c>
      <c r="C20">
        <v>25810</v>
      </c>
      <c r="D20" s="48">
        <f t="shared" si="6"/>
        <v>0.006192129629629561</v>
      </c>
      <c r="E20" s="49">
        <f t="shared" si="1"/>
        <v>9.927983758948605</v>
      </c>
      <c r="F20" s="48" t="str">
        <f t="shared" si="2"/>
        <v>+</v>
      </c>
      <c r="G20" s="51">
        <f t="shared" si="3"/>
        <v>0.00071591741176316</v>
      </c>
      <c r="H20" s="48" t="str">
        <f t="shared" si="4"/>
        <v>+</v>
      </c>
      <c r="I20" s="52">
        <f t="shared" si="5"/>
        <v>0.00046858465608472406</v>
      </c>
      <c r="K20" s="51" t="e">
        <f>C20*#REF!/#REF!</f>
        <v>#REF!</v>
      </c>
      <c r="L20" s="53"/>
      <c r="M20" s="51" t="e">
        <f>#REF!</f>
        <v>#REF!</v>
      </c>
      <c r="O20" s="52" t="e">
        <f>C20*#REF!/#REF!</f>
        <v>#REF!</v>
      </c>
      <c r="P20" s="54"/>
      <c r="Q20" s="52" t="e">
        <f>#REF!</f>
        <v>#REF!</v>
      </c>
    </row>
    <row r="21" spans="1:17" ht="12.75">
      <c r="A21" s="48">
        <v>0.5320717592592592</v>
      </c>
      <c r="B21" s="48">
        <f t="shared" si="0"/>
        <v>0.11518518518518517</v>
      </c>
      <c r="C21" s="50">
        <f aca="true" t="shared" si="7" ref="C21:C27">C20+$B$1</f>
        <v>27302</v>
      </c>
      <c r="D21" s="48">
        <f t="shared" si="6"/>
        <v>0.006863425925925926</v>
      </c>
      <c r="E21" s="49">
        <f t="shared" si="1"/>
        <v>9.876125401929261</v>
      </c>
      <c r="F21" s="48" t="str">
        <f t="shared" si="2"/>
        <v>+</v>
      </c>
      <c r="G21" s="51">
        <f t="shared" si="3"/>
        <v>4.4621115466795744E-05</v>
      </c>
      <c r="H21" s="48" t="str">
        <f t="shared" si="4"/>
        <v>+</v>
      </c>
      <c r="I21" s="52">
        <f t="shared" si="5"/>
        <v>0.00020271164021164016</v>
      </c>
      <c r="K21" s="51" t="e">
        <f>C21*#REF!/#REF!</f>
        <v>#REF!</v>
      </c>
      <c r="L21" s="53"/>
      <c r="M21" s="51" t="e">
        <f>#REF!</f>
        <v>#REF!</v>
      </c>
      <c r="O21" s="52" t="e">
        <f>C21*#REF!/#REF!</f>
        <v>#REF!</v>
      </c>
      <c r="P21" s="54"/>
      <c r="Q21" s="52" t="e">
        <f>#REF!</f>
        <v>#REF!</v>
      </c>
    </row>
    <row r="22" spans="1:17" ht="12.75">
      <c r="A22" s="48">
        <v>0.5381481481481482</v>
      </c>
      <c r="B22" s="48">
        <f t="shared" si="0"/>
        <v>0.12126157407407412</v>
      </c>
      <c r="C22" s="50">
        <f t="shared" si="7"/>
        <v>28794</v>
      </c>
      <c r="D22" s="48">
        <f t="shared" si="6"/>
        <v>0.006076388888888951</v>
      </c>
      <c r="E22" s="49">
        <f t="shared" si="1"/>
        <v>9.893900925837544</v>
      </c>
      <c r="F22" s="48" t="str">
        <f t="shared" si="2"/>
        <v>+</v>
      </c>
      <c r="G22" s="51">
        <f t="shared" si="3"/>
        <v>0.0008316581525037708</v>
      </c>
      <c r="H22" s="48" t="str">
        <f t="shared" si="4"/>
        <v>+</v>
      </c>
      <c r="I22" s="52">
        <f t="shared" si="5"/>
        <v>0.0005843253968253349</v>
      </c>
      <c r="K22" s="51" t="e">
        <f>C22*#REF!/#REF!</f>
        <v>#REF!</v>
      </c>
      <c r="L22" s="53"/>
      <c r="M22" s="51" t="e">
        <f>#REF!</f>
        <v>#REF!</v>
      </c>
      <c r="O22" s="52" t="e">
        <f>C22*#REF!/#REF!</f>
        <v>#REF!</v>
      </c>
      <c r="P22" s="54"/>
      <c r="Q22" s="52" t="e">
        <f>#REF!</f>
        <v>#REF!</v>
      </c>
    </row>
    <row r="23" spans="1:17" ht="12.75">
      <c r="A23" s="48">
        <v>0.5448148148148148</v>
      </c>
      <c r="B23" s="48">
        <f t="shared" si="0"/>
        <v>0.12792824074074072</v>
      </c>
      <c r="C23" s="50">
        <f t="shared" si="7"/>
        <v>30286</v>
      </c>
      <c r="D23" s="48">
        <f t="shared" si="6"/>
        <v>0.006666666666666599</v>
      </c>
      <c r="E23" s="49">
        <f t="shared" si="1"/>
        <v>9.86425404867457</v>
      </c>
      <c r="F23" s="48" t="str">
        <f t="shared" si="2"/>
        <v>+</v>
      </c>
      <c r="G23" s="51">
        <f t="shared" si="3"/>
        <v>0.00024138037472612277</v>
      </c>
      <c r="H23" s="48" t="str">
        <f t="shared" si="4"/>
        <v>+</v>
      </c>
      <c r="I23" s="52">
        <f t="shared" si="5"/>
        <v>5.952380952313138E-06</v>
      </c>
      <c r="K23" s="51" t="e">
        <f>C23*#REF!/#REF!</f>
        <v>#REF!</v>
      </c>
      <c r="L23" s="53"/>
      <c r="M23" s="51" t="e">
        <f>#REF!</f>
        <v>#REF!</v>
      </c>
      <c r="O23" s="52" t="e">
        <f>C23*#REF!/#REF!</f>
        <v>#REF!</v>
      </c>
      <c r="P23" s="54"/>
      <c r="Q23" s="52" t="e">
        <f>#REF!</f>
        <v>#REF!</v>
      </c>
    </row>
    <row r="24" spans="1:17" ht="12.75">
      <c r="A24" s="48">
        <v>0.5507291666666666</v>
      </c>
      <c r="B24" s="48">
        <f t="shared" si="0"/>
        <v>0.13384259259259257</v>
      </c>
      <c r="C24" s="50">
        <f t="shared" si="7"/>
        <v>31778</v>
      </c>
      <c r="D24" s="48">
        <f t="shared" si="6"/>
        <v>0.005914351851851851</v>
      </c>
      <c r="E24" s="49">
        <f t="shared" si="1"/>
        <v>9.892839847803529</v>
      </c>
      <c r="F24" s="48" t="str">
        <f t="shared" si="2"/>
        <v>+</v>
      </c>
      <c r="G24" s="51">
        <f t="shared" si="3"/>
        <v>0.0009936951895408701</v>
      </c>
      <c r="H24" s="48" t="str">
        <f t="shared" si="4"/>
        <v>+</v>
      </c>
      <c r="I24" s="52">
        <f t="shared" si="5"/>
        <v>0.0007463624338624342</v>
      </c>
      <c r="K24" s="51" t="e">
        <f>C24*#REF!/#REF!</f>
        <v>#REF!</v>
      </c>
      <c r="L24" s="53"/>
      <c r="M24" s="51" t="e">
        <f>#REF!</f>
        <v>#REF!</v>
      </c>
      <c r="O24" s="52" t="e">
        <f>C24*#REF!/#REF!</f>
        <v>#REF!</v>
      </c>
      <c r="P24" s="54"/>
      <c r="Q24" s="52" t="e">
        <f>#REF!</f>
        <v>#REF!</v>
      </c>
    </row>
    <row r="25" spans="1:17" ht="12.75">
      <c r="A25" s="48">
        <v>0.5566898148148148</v>
      </c>
      <c r="B25" s="48">
        <f t="shared" si="0"/>
        <v>0.1398032407407408</v>
      </c>
      <c r="C25" s="50">
        <f t="shared" si="7"/>
        <v>33270</v>
      </c>
      <c r="D25" s="48">
        <f t="shared" si="6"/>
        <v>0.005960648148148229</v>
      </c>
      <c r="E25" s="49">
        <f t="shared" si="1"/>
        <v>9.915721500124178</v>
      </c>
      <c r="F25" s="48" t="str">
        <f t="shared" si="2"/>
        <v>+</v>
      </c>
      <c r="G25" s="51">
        <f t="shared" si="3"/>
        <v>0.0009473988932444926</v>
      </c>
      <c r="H25" s="48" t="str">
        <f t="shared" si="4"/>
        <v>+</v>
      </c>
      <c r="I25" s="52">
        <f t="shared" si="5"/>
        <v>0.0007000661375660567</v>
      </c>
      <c r="K25" s="51"/>
      <c r="L25" s="53"/>
      <c r="M25" s="51"/>
      <c r="O25" s="52"/>
      <c r="P25" s="54"/>
      <c r="Q25" s="52"/>
    </row>
    <row r="26" spans="1:17" ht="12.75">
      <c r="A26" s="48">
        <v>0.5626273148148148</v>
      </c>
      <c r="B26" s="48">
        <f t="shared" si="0"/>
        <v>0.14574074074074073</v>
      </c>
      <c r="C26" s="50">
        <f t="shared" si="7"/>
        <v>34762</v>
      </c>
      <c r="D26" s="48">
        <f t="shared" si="6"/>
        <v>0.005937499999999929</v>
      </c>
      <c r="E26" s="49">
        <f t="shared" si="1"/>
        <v>9.938310038119441</v>
      </c>
      <c r="F26" s="48" t="str">
        <f t="shared" si="2"/>
        <v>+</v>
      </c>
      <c r="G26" s="51">
        <f t="shared" si="3"/>
        <v>0.0009705470413927924</v>
      </c>
      <c r="H26" s="48" t="str">
        <f t="shared" si="4"/>
        <v>+</v>
      </c>
      <c r="I26" s="52">
        <f t="shared" si="5"/>
        <v>0.0007232142857143565</v>
      </c>
      <c r="K26" s="51"/>
      <c r="L26" s="53"/>
      <c r="M26" s="51"/>
      <c r="O26" s="52"/>
      <c r="P26" s="54"/>
      <c r="Q26" s="52"/>
    </row>
    <row r="27" spans="1:17" ht="12.75">
      <c r="A27" s="48">
        <v>0.5690509259259259</v>
      </c>
      <c r="B27" s="48">
        <f t="shared" si="0"/>
        <v>0.15216435185185184</v>
      </c>
      <c r="C27" s="50">
        <f t="shared" si="7"/>
        <v>36254</v>
      </c>
      <c r="D27" s="48">
        <f t="shared" si="6"/>
        <v>0.006423611111111116</v>
      </c>
      <c r="E27" s="49">
        <f t="shared" si="1"/>
        <v>9.92731421617099</v>
      </c>
      <c r="F27" s="48" t="str">
        <f t="shared" si="2"/>
        <v>+</v>
      </c>
      <c r="G27" s="51">
        <f t="shared" si="3"/>
        <v>0.0004844359302816053</v>
      </c>
      <c r="H27" s="48" t="str">
        <f t="shared" si="4"/>
        <v>+</v>
      </c>
      <c r="I27" s="52">
        <f t="shared" si="5"/>
        <v>0.0002371031746031694</v>
      </c>
      <c r="K27" s="51"/>
      <c r="L27" s="53"/>
      <c r="M27" s="51"/>
      <c r="O27" s="52"/>
      <c r="P27" s="54"/>
      <c r="Q27" s="52"/>
    </row>
    <row r="28" spans="1:17" ht="12.75">
      <c r="A28" s="48">
        <v>0.5754398148148148</v>
      </c>
      <c r="B28" s="48">
        <f t="shared" si="0"/>
        <v>0.15855324074074073</v>
      </c>
      <c r="C28">
        <v>37745</v>
      </c>
      <c r="D28" s="48">
        <f t="shared" si="6"/>
        <v>0.006388888888888888</v>
      </c>
      <c r="E28" s="49">
        <f t="shared" si="1"/>
        <v>9.919118183809038</v>
      </c>
      <c r="F28" s="48" t="str">
        <f t="shared" si="2"/>
        <v>+</v>
      </c>
      <c r="G28" s="51">
        <f t="shared" si="3"/>
        <v>0.0005191581525038329</v>
      </c>
      <c r="H28" s="48" t="str">
        <f t="shared" si="4"/>
        <v>+</v>
      </c>
      <c r="I28" s="52">
        <f t="shared" si="5"/>
        <v>0.00027182539682539704</v>
      </c>
      <c r="K28" s="51"/>
      <c r="L28" s="53"/>
      <c r="M28" s="51"/>
      <c r="O28" s="52"/>
      <c r="P28" s="54"/>
      <c r="Q28" s="52"/>
    </row>
    <row r="29" spans="1:17" ht="12.75">
      <c r="A29" s="48">
        <v>0.5818055555555556</v>
      </c>
      <c r="B29" s="48">
        <f t="shared" si="0"/>
        <v>0.16491898148148154</v>
      </c>
      <c r="C29" s="50">
        <f aca="true" t="shared" si="8" ref="C29:C34">C28+$B$1</f>
        <v>39237</v>
      </c>
      <c r="D29" s="48">
        <f t="shared" si="6"/>
        <v>0.006365740740740811</v>
      </c>
      <c r="E29" s="49">
        <f t="shared" si="1"/>
        <v>9.913200926380796</v>
      </c>
      <c r="F29" s="48" t="str">
        <f t="shared" si="2"/>
        <v>+</v>
      </c>
      <c r="G29" s="51">
        <f t="shared" si="3"/>
        <v>0.0005423063006519107</v>
      </c>
      <c r="H29" s="48" t="str">
        <f t="shared" si="4"/>
        <v>+</v>
      </c>
      <c r="I29" s="52">
        <f t="shared" si="5"/>
        <v>0.0002949735449734748</v>
      </c>
      <c r="K29" s="51"/>
      <c r="L29" s="53"/>
      <c r="M29" s="51"/>
      <c r="O29" s="52"/>
      <c r="P29" s="54"/>
      <c r="Q29" s="52"/>
    </row>
    <row r="30" spans="1:17" ht="12.75">
      <c r="A30" s="48">
        <v>0.5884722222222222</v>
      </c>
      <c r="B30" s="48">
        <f t="shared" si="0"/>
        <v>0.17158564814814814</v>
      </c>
      <c r="C30" s="50">
        <f t="shared" si="8"/>
        <v>40729</v>
      </c>
      <c r="D30" s="48">
        <f t="shared" si="6"/>
        <v>0.006666666666666599</v>
      </c>
      <c r="E30" s="49">
        <f t="shared" si="1"/>
        <v>9.890347386172007</v>
      </c>
      <c r="F30" s="48" t="str">
        <f t="shared" si="2"/>
        <v>+</v>
      </c>
      <c r="G30" s="51">
        <f t="shared" si="3"/>
        <v>0.00024138037472612277</v>
      </c>
      <c r="H30" s="48" t="str">
        <f t="shared" si="4"/>
        <v>+</v>
      </c>
      <c r="I30" s="52">
        <f t="shared" si="5"/>
        <v>5.952380952313138E-06</v>
      </c>
      <c r="K30" s="51"/>
      <c r="L30" s="53"/>
      <c r="M30" s="51"/>
      <c r="O30" s="52"/>
      <c r="P30" s="54"/>
      <c r="Q30" s="52"/>
    </row>
    <row r="31" spans="1:17" ht="12.75">
      <c r="A31" s="48">
        <v>0.5960300925925925</v>
      </c>
      <c r="B31" s="48">
        <f t="shared" si="0"/>
        <v>0.1791435185185185</v>
      </c>
      <c r="C31" s="50">
        <f t="shared" si="8"/>
        <v>42221</v>
      </c>
      <c r="D31" s="48">
        <f t="shared" si="6"/>
        <v>0.007557870370370368</v>
      </c>
      <c r="E31" s="49">
        <f t="shared" si="1"/>
        <v>9.820105956841969</v>
      </c>
      <c r="F31" s="48" t="str">
        <f t="shared" si="2"/>
        <v>+</v>
      </c>
      <c r="G31" s="51">
        <f t="shared" si="3"/>
        <v>0.0006498233289776462</v>
      </c>
      <c r="H31" s="48" t="str">
        <f t="shared" si="4"/>
        <v>+</v>
      </c>
      <c r="I31" s="52">
        <f t="shared" si="5"/>
        <v>0.0008971560846560821</v>
      </c>
      <c r="K31" s="51"/>
      <c r="L31" s="53"/>
      <c r="M31" s="51"/>
      <c r="O31" s="52"/>
      <c r="P31" s="54"/>
      <c r="Q31" s="52"/>
    </row>
    <row r="32" spans="1:17" ht="12.75">
      <c r="A32" s="48">
        <v>0.6031481481481481</v>
      </c>
      <c r="B32" s="48">
        <f t="shared" si="0"/>
        <v>0.18626157407407407</v>
      </c>
      <c r="C32" s="50">
        <f t="shared" si="8"/>
        <v>43713</v>
      </c>
      <c r="D32" s="48">
        <f t="shared" si="6"/>
        <v>0.007118055555555558</v>
      </c>
      <c r="E32" s="49">
        <f t="shared" si="1"/>
        <v>9.77858696327596</v>
      </c>
      <c r="F32" s="48" t="str">
        <f t="shared" si="2"/>
        <v>+</v>
      </c>
      <c r="G32" s="51">
        <f t="shared" si="3"/>
        <v>0.00021000851416283668</v>
      </c>
      <c r="H32" s="48" t="str">
        <f t="shared" si="4"/>
        <v>+</v>
      </c>
      <c r="I32" s="52">
        <f t="shared" si="5"/>
        <v>0.0004573412698412726</v>
      </c>
      <c r="K32" s="51"/>
      <c r="L32" s="53"/>
      <c r="M32" s="51"/>
      <c r="O32" s="52"/>
      <c r="P32" s="54"/>
      <c r="Q32" s="52"/>
    </row>
    <row r="33" spans="1:17" ht="12.75">
      <c r="A33" s="48">
        <v>0.6102546296296296</v>
      </c>
      <c r="B33" s="48">
        <f t="shared" si="0"/>
        <v>0.19336805555555558</v>
      </c>
      <c r="C33" s="50">
        <f t="shared" si="8"/>
        <v>45205</v>
      </c>
      <c r="D33" s="48">
        <f t="shared" si="6"/>
        <v>0.007106481481481519</v>
      </c>
      <c r="E33" s="49">
        <f t="shared" si="1"/>
        <v>9.74070748787933</v>
      </c>
      <c r="F33" s="48" t="str">
        <f t="shared" si="2"/>
        <v>+</v>
      </c>
      <c r="G33" s="51">
        <f t="shared" si="3"/>
        <v>0.0001984344400887978</v>
      </c>
      <c r="H33" s="48" t="str">
        <f t="shared" si="4"/>
        <v>+</v>
      </c>
      <c r="I33" s="52">
        <f t="shared" si="5"/>
        <v>0.0004457671957672337</v>
      </c>
      <c r="K33" s="51"/>
      <c r="L33" s="53"/>
      <c r="M33" s="51"/>
      <c r="O33" s="52"/>
      <c r="P33" s="54"/>
      <c r="Q33" s="52"/>
    </row>
    <row r="34" spans="1:17" ht="12.75">
      <c r="A34" s="48">
        <v>0.6175578703703704</v>
      </c>
      <c r="B34" s="48">
        <f t="shared" si="0"/>
        <v>0.20067129629629632</v>
      </c>
      <c r="C34" s="50">
        <f t="shared" si="8"/>
        <v>46697</v>
      </c>
      <c r="D34" s="48">
        <f t="shared" si="6"/>
        <v>0.007303240740740735</v>
      </c>
      <c r="E34" s="49">
        <f t="shared" si="1"/>
        <v>9.69599723151459</v>
      </c>
      <c r="F34" s="48" t="str">
        <f t="shared" si="2"/>
        <v>+</v>
      </c>
      <c r="G34" s="51">
        <f t="shared" si="3"/>
        <v>0.0003951936993480138</v>
      </c>
      <c r="H34" s="48" t="str">
        <f t="shared" si="4"/>
        <v>+</v>
      </c>
      <c r="I34" s="52">
        <f t="shared" si="5"/>
        <v>0.0006425264550264497</v>
      </c>
      <c r="K34" s="51"/>
      <c r="L34" s="53"/>
      <c r="M34" s="51"/>
      <c r="O34" s="52"/>
      <c r="P34" s="54"/>
      <c r="Q34" s="52"/>
    </row>
    <row r="35" spans="1:17" ht="12.75">
      <c r="A35" s="48">
        <v>0.6334143518518518</v>
      </c>
      <c r="B35" s="48">
        <f t="shared" si="0"/>
        <v>0.21652777777777776</v>
      </c>
      <c r="C35">
        <v>48188</v>
      </c>
      <c r="D35" s="48">
        <f t="shared" si="6"/>
        <v>0.015856481481481444</v>
      </c>
      <c r="E35" s="49">
        <f t="shared" si="1"/>
        <v>9.272867222578576</v>
      </c>
      <c r="F35" s="48" t="str">
        <f t="shared" si="2"/>
        <v>+</v>
      </c>
      <c r="G35" s="51">
        <f t="shared" si="3"/>
        <v>0.008948434440088722</v>
      </c>
      <c r="H35" s="48" t="str">
        <f t="shared" si="4"/>
        <v>+</v>
      </c>
      <c r="I35" s="52">
        <f t="shared" si="5"/>
        <v>0.009195767195767158</v>
      </c>
      <c r="K35" s="51"/>
      <c r="L35" s="53"/>
      <c r="M35" s="51"/>
      <c r="O35" s="52"/>
      <c r="P35" s="54"/>
      <c r="Q35" s="52"/>
    </row>
    <row r="36" spans="1:17" ht="12.75">
      <c r="A36" s="48">
        <v>0.6420717592592592</v>
      </c>
      <c r="B36" s="48">
        <f t="shared" si="0"/>
        <v>0.22518518518518515</v>
      </c>
      <c r="C36" s="50">
        <f>C35+$B$1</f>
        <v>49680</v>
      </c>
      <c r="D36" s="48">
        <f t="shared" si="6"/>
        <v>0.008657407407407391</v>
      </c>
      <c r="E36" s="49">
        <f t="shared" si="1"/>
        <v>9.192434210526317</v>
      </c>
      <c r="F36" s="48" t="str">
        <f t="shared" si="2"/>
        <v>+</v>
      </c>
      <c r="G36" s="51">
        <f t="shared" si="3"/>
        <v>0.0017493603660146701</v>
      </c>
      <c r="H36" s="48" t="str">
        <f t="shared" si="4"/>
        <v>+</v>
      </c>
      <c r="I36" s="52">
        <f t="shared" si="5"/>
        <v>0.001996693121693106</v>
      </c>
      <c r="K36" s="51"/>
      <c r="L36" s="53"/>
      <c r="M36" s="51"/>
      <c r="O36" s="52"/>
      <c r="P36" s="54"/>
      <c r="Q36" s="52"/>
    </row>
    <row r="37" spans="1:17" ht="12.75">
      <c r="A37" s="48">
        <v>0.6502893518518518</v>
      </c>
      <c r="B37" s="48">
        <f t="shared" si="0"/>
        <v>0.23340277777777774</v>
      </c>
      <c r="C37" s="50">
        <f>C36+$B$1</f>
        <v>51172</v>
      </c>
      <c r="D37" s="48">
        <f t="shared" si="6"/>
        <v>0.008217592592592582</v>
      </c>
      <c r="E37" s="49">
        <f t="shared" si="1"/>
        <v>9.135138351681048</v>
      </c>
      <c r="F37" s="48" t="str">
        <f t="shared" si="2"/>
        <v>+</v>
      </c>
      <c r="G37" s="51">
        <f t="shared" si="3"/>
        <v>0.0013095455511998606</v>
      </c>
      <c r="H37" s="48" t="str">
        <f t="shared" si="4"/>
        <v>+</v>
      </c>
      <c r="I37" s="52">
        <f t="shared" si="5"/>
        <v>0.0015568783068782965</v>
      </c>
      <c r="K37" s="51"/>
      <c r="L37" s="53"/>
      <c r="M37" s="51"/>
      <c r="O37" s="52"/>
      <c r="P37" s="54"/>
      <c r="Q37" s="52"/>
    </row>
    <row r="38" spans="1:17" ht="12.75">
      <c r="A38" s="48">
        <v>0.6590162037037036</v>
      </c>
      <c r="B38" s="48">
        <f t="shared" si="0"/>
        <v>0.24212962962962958</v>
      </c>
      <c r="C38" s="50">
        <f>C37+$B$1</f>
        <v>52664</v>
      </c>
      <c r="D38" s="48">
        <f t="shared" si="6"/>
        <v>0.008726851851851847</v>
      </c>
      <c r="E38" s="49">
        <f t="shared" si="1"/>
        <v>9.06263862332696</v>
      </c>
      <c r="F38" s="48" t="str">
        <f t="shared" si="2"/>
        <v>+</v>
      </c>
      <c r="G38" s="51">
        <f t="shared" si="3"/>
        <v>0.0018188048104591254</v>
      </c>
      <c r="H38" s="48" t="str">
        <f t="shared" si="4"/>
        <v>+</v>
      </c>
      <c r="I38" s="52">
        <f t="shared" si="5"/>
        <v>0.0020661375661375613</v>
      </c>
      <c r="K38" s="51"/>
      <c r="L38" s="53"/>
      <c r="M38" s="51"/>
      <c r="O38" s="52"/>
      <c r="P38" s="54"/>
      <c r="Q38" s="52"/>
    </row>
    <row r="39" spans="1:17" ht="12.75">
      <c r="A39" s="48">
        <v>0.666886574074074</v>
      </c>
      <c r="B39" s="48">
        <f t="shared" si="0"/>
        <v>0.25</v>
      </c>
      <c r="C39">
        <v>53985</v>
      </c>
      <c r="D39" s="48">
        <f t="shared" si="6"/>
        <v>0.007870370370370416</v>
      </c>
      <c r="E39" s="49">
        <f t="shared" si="1"/>
        <v>8.9975</v>
      </c>
      <c r="F39" s="48" t="str">
        <f t="shared" si="2"/>
        <v>+</v>
      </c>
      <c r="G39" s="51">
        <f t="shared" si="3"/>
        <v>0.0009623233289776951</v>
      </c>
      <c r="H39" s="48" t="str">
        <f t="shared" si="4"/>
        <v>+</v>
      </c>
      <c r="I39" s="52">
        <f t="shared" si="5"/>
        <v>0.001209656084656131</v>
      </c>
      <c r="K39" s="51" t="e">
        <f>C39*#REF!/#REF!</f>
        <v>#REF!</v>
      </c>
      <c r="L39" s="53"/>
      <c r="M39" s="51" t="e">
        <f>#REF!</f>
        <v>#REF!</v>
      </c>
      <c r="O39" s="52" t="e">
        <f>C39*#REF!/#REF!</f>
        <v>#REF!</v>
      </c>
      <c r="P39" s="54"/>
      <c r="Q39" s="52" t="e">
        <f>#REF!</f>
        <v>#REF!</v>
      </c>
    </row>
    <row r="40" ht="12.75">
      <c r="G40"/>
    </row>
    <row r="41" spans="4:9" ht="12.75">
      <c r="D41" s="48">
        <f>SUM(D4:D39)</f>
        <v>0.25</v>
      </c>
      <c r="G41"/>
      <c r="H41"/>
      <c r="I41"/>
    </row>
    <row r="42" spans="7:9" ht="12.75">
      <c r="G42"/>
      <c r="H42"/>
      <c r="I42"/>
    </row>
    <row r="43" spans="7:13" ht="12.75">
      <c r="G43"/>
      <c r="H43"/>
      <c r="I43" s="48"/>
      <c r="M43" s="48"/>
    </row>
  </sheetData>
  <mergeCells count="2">
    <mergeCell ref="K2:M2"/>
    <mergeCell ref="O2:Q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H6" sqref="H6"/>
    </sheetView>
  </sheetViews>
  <sheetFormatPr defaultColWidth="11.421875" defaultRowHeight="12.75"/>
  <cols>
    <col min="1" max="1" width="12.28125" style="0" customWidth="1"/>
  </cols>
  <sheetData>
    <row r="1" spans="1:6" ht="12.75">
      <c r="A1" s="12"/>
      <c r="D1" t="s">
        <v>243</v>
      </c>
      <c r="E1" t="s">
        <v>244</v>
      </c>
      <c r="F1" t="s">
        <v>245</v>
      </c>
    </row>
    <row r="2" spans="1:6" ht="14.25">
      <c r="A2" s="12" t="s">
        <v>246</v>
      </c>
      <c r="B2">
        <v>10</v>
      </c>
      <c r="C2" s="55"/>
      <c r="D2" s="12">
        <v>0.125</v>
      </c>
      <c r="E2" s="12">
        <v>0.25</v>
      </c>
      <c r="F2" s="12">
        <v>0.30972222222222223</v>
      </c>
    </row>
    <row r="3" spans="1:6" ht="14.25">
      <c r="A3" s="12" t="s">
        <v>247</v>
      </c>
      <c r="B3">
        <v>10.3</v>
      </c>
      <c r="C3" s="55" t="s">
        <v>248</v>
      </c>
      <c r="D3" t="s">
        <v>249</v>
      </c>
      <c r="E3" t="s">
        <v>250</v>
      </c>
      <c r="F3" t="s">
        <v>251</v>
      </c>
    </row>
    <row r="4" spans="1:6" ht="14.25">
      <c r="A4" s="12" t="s">
        <v>252</v>
      </c>
      <c r="B4">
        <v>11.48</v>
      </c>
      <c r="C4" s="55" t="s">
        <v>253</v>
      </c>
      <c r="D4" t="s">
        <v>254</v>
      </c>
      <c r="E4" t="s">
        <v>255</v>
      </c>
      <c r="F4" t="s">
        <v>256</v>
      </c>
    </row>
    <row r="5" spans="1:3" ht="14.25">
      <c r="A5" s="12" t="s">
        <v>257</v>
      </c>
      <c r="B5">
        <v>12.24</v>
      </c>
      <c r="C5" s="55" t="s">
        <v>258</v>
      </c>
    </row>
    <row r="6" spans="1:9" ht="14.25">
      <c r="A6" s="12" t="s">
        <v>259</v>
      </c>
      <c r="B6" s="50">
        <v>13.01</v>
      </c>
      <c r="C6" s="56" t="s">
        <v>260</v>
      </c>
      <c r="D6" s="57">
        <v>0.001590509259259259</v>
      </c>
      <c r="E6" s="57">
        <v>0.0031809027777777773</v>
      </c>
      <c r="F6" s="58">
        <v>0.003944328703703703</v>
      </c>
      <c r="G6">
        <v>4</v>
      </c>
      <c r="H6" s="12">
        <f>F6*G6</f>
        <v>0.015777314814814813</v>
      </c>
      <c r="I6" s="57">
        <f>H6+D6</f>
        <v>0.017367824074074074</v>
      </c>
    </row>
    <row r="7" spans="1:3" ht="12.75">
      <c r="A7" t="s">
        <v>261</v>
      </c>
      <c r="B7">
        <v>134</v>
      </c>
      <c r="C7" s="59"/>
    </row>
    <row r="8" spans="1:3" ht="14.25">
      <c r="A8" t="s">
        <v>262</v>
      </c>
      <c r="B8">
        <v>7.65</v>
      </c>
      <c r="C8" s="55" t="s">
        <v>263</v>
      </c>
    </row>
    <row r="10" ht="12.75">
      <c r="G10" s="60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40">
      <selection activeCell="P52" sqref="P52"/>
    </sheetView>
  </sheetViews>
  <sheetFormatPr defaultColWidth="11.421875" defaultRowHeight="12.75"/>
  <cols>
    <col min="1" max="1" width="1.7109375" style="61" customWidth="1"/>
    <col min="2" max="2" width="5.8515625" style="61" customWidth="1"/>
    <col min="3" max="3" width="9.28125" style="58" customWidth="1"/>
    <col min="4" max="4" width="6.00390625" style="61" customWidth="1"/>
    <col min="5" max="6" width="9.28125" style="61" customWidth="1"/>
    <col min="7" max="7" width="5.421875" style="62" customWidth="1"/>
    <col min="8" max="8" width="2.00390625" style="62" customWidth="1"/>
    <col min="9" max="10" width="9.28125" style="62" customWidth="1"/>
    <col min="11" max="11" width="5.421875" style="61" customWidth="1"/>
    <col min="12" max="12" width="9.28125" style="61" customWidth="1"/>
    <col min="13" max="16384" width="11.421875" style="61" customWidth="1"/>
  </cols>
  <sheetData>
    <row r="1" spans="2:12" ht="12">
      <c r="B1" s="61" t="s">
        <v>13</v>
      </c>
      <c r="C1" s="62">
        <v>15.3</v>
      </c>
      <c r="E1" s="63">
        <v>0.041666666666666664</v>
      </c>
      <c r="F1" s="63"/>
      <c r="J1" s="179" t="s">
        <v>264</v>
      </c>
      <c r="K1" s="179"/>
      <c r="L1" s="179"/>
    </row>
    <row r="2" spans="2:12" ht="12">
      <c r="B2" s="61" t="s">
        <v>265</v>
      </c>
      <c r="E2" s="61">
        <v>1000</v>
      </c>
      <c r="J2" s="64" t="s">
        <v>266</v>
      </c>
      <c r="K2" s="180" t="s">
        <v>267</v>
      </c>
      <c r="L2" s="180"/>
    </row>
    <row r="3" spans="9:12" ht="12">
      <c r="I3" s="62" t="s">
        <v>268</v>
      </c>
      <c r="J3" s="65"/>
      <c r="K3" s="66" t="s">
        <v>269</v>
      </c>
      <c r="L3" s="67" t="s">
        <v>270</v>
      </c>
    </row>
    <row r="4" spans="1:12" ht="12">
      <c r="A4" s="181" t="s">
        <v>271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</row>
    <row r="5" spans="2:12" ht="12">
      <c r="B5" s="61">
        <v>65</v>
      </c>
      <c r="C5" s="58">
        <v>0.030035532407407407</v>
      </c>
      <c r="D5" s="61">
        <v>7460</v>
      </c>
      <c r="E5" s="58">
        <f>C5</f>
        <v>0.030035532407407407</v>
      </c>
      <c r="F5" s="58">
        <f aca="true" t="shared" si="0" ref="F5:F16">$E$2*E5/D5</f>
        <v>0.004026210778472842</v>
      </c>
      <c r="G5" s="62">
        <f aca="true" t="shared" si="1" ref="G5:G16">((D5*$E$1)/E5)/1000</f>
        <v>10.348853788144442</v>
      </c>
      <c r="H5" s="58" t="str">
        <f aca="true" t="shared" si="2" ref="H5:H16">IF($G5&gt;$K5,"+","-")</f>
        <v>+</v>
      </c>
      <c r="I5" s="68">
        <f aca="true" t="shared" si="3" ref="I5:I16">IF($E5&gt;$J5,$E5-$J5,$J5-$E5)</f>
        <v>0.0012197047301826698</v>
      </c>
      <c r="J5" s="69">
        <f aca="true" t="shared" si="4" ref="J5:J16">L5*(D5/1000)</f>
        <v>0.031255237137590076</v>
      </c>
      <c r="K5" s="70">
        <f aca="true" t="shared" si="5" ref="K5:K16">($C$1*B5)/100</f>
        <v>9.945</v>
      </c>
      <c r="L5" s="69">
        <f aca="true" t="shared" si="6" ref="L5:L16">$E$1/K5</f>
        <v>0.004189710072063013</v>
      </c>
    </row>
    <row r="6" spans="2:12" ht="12">
      <c r="B6" s="61">
        <v>65</v>
      </c>
      <c r="C6" s="58">
        <v>0.0350912037037037</v>
      </c>
      <c r="D6" s="61">
        <v>1240</v>
      </c>
      <c r="E6" s="58">
        <f aca="true" t="shared" si="7" ref="E6:E16">C6-C5</f>
        <v>0.005055671296296294</v>
      </c>
      <c r="F6" s="58">
        <f t="shared" si="0"/>
        <v>0.004077154271206689</v>
      </c>
      <c r="G6" s="62">
        <f t="shared" si="1"/>
        <v>10.219546255809165</v>
      </c>
      <c r="H6" s="58" t="str">
        <f t="shared" si="2"/>
        <v>+</v>
      </c>
      <c r="I6" s="68">
        <f t="shared" si="3"/>
        <v>0.00013956919306184166</v>
      </c>
      <c r="J6" s="69">
        <f t="shared" si="4"/>
        <v>0.005195240489358136</v>
      </c>
      <c r="K6" s="70">
        <f t="shared" si="5"/>
        <v>9.945</v>
      </c>
      <c r="L6" s="69">
        <f t="shared" si="6"/>
        <v>0.004189710072063013</v>
      </c>
    </row>
    <row r="7" spans="1:12" ht="12">
      <c r="A7" s="61" t="s">
        <v>272</v>
      </c>
      <c r="B7" s="61">
        <v>75</v>
      </c>
      <c r="C7" s="58">
        <v>0.03933391203703703</v>
      </c>
      <c r="D7" s="61">
        <v>1240</v>
      </c>
      <c r="E7" s="58">
        <f t="shared" si="7"/>
        <v>0.004242708333333331</v>
      </c>
      <c r="F7" s="58">
        <f t="shared" si="0"/>
        <v>0.0034215389784946217</v>
      </c>
      <c r="G7" s="62">
        <f t="shared" si="1"/>
        <v>12.177755953842382</v>
      </c>
      <c r="H7" s="58" t="str">
        <f t="shared" si="2"/>
        <v>+</v>
      </c>
      <c r="I7" s="68">
        <f t="shared" si="3"/>
        <v>0.0002598334241103867</v>
      </c>
      <c r="J7" s="69">
        <f t="shared" si="4"/>
        <v>0.004502541757443718</v>
      </c>
      <c r="K7" s="70">
        <f t="shared" si="5"/>
        <v>11.475</v>
      </c>
      <c r="L7" s="69">
        <f t="shared" si="6"/>
        <v>0.0036310820624546112</v>
      </c>
    </row>
    <row r="8" spans="1:12" ht="12">
      <c r="A8" s="61" t="s">
        <v>272</v>
      </c>
      <c r="B8" s="61">
        <v>75</v>
      </c>
      <c r="C8" s="58">
        <v>0.04347395833333333</v>
      </c>
      <c r="D8" s="61">
        <v>1240</v>
      </c>
      <c r="E8" s="58">
        <f t="shared" si="7"/>
        <v>0.004140046296296301</v>
      </c>
      <c r="F8" s="58">
        <f t="shared" si="0"/>
        <v>0.0033387470131421783</v>
      </c>
      <c r="G8" s="62">
        <f t="shared" si="1"/>
        <v>12.479731618674853</v>
      </c>
      <c r="H8" s="58" t="str">
        <f t="shared" si="2"/>
        <v>+</v>
      </c>
      <c r="I8" s="68">
        <f t="shared" si="3"/>
        <v>0.00036249546114741626</v>
      </c>
      <c r="J8" s="69">
        <f t="shared" si="4"/>
        <v>0.004502541757443718</v>
      </c>
      <c r="K8" s="70">
        <f t="shared" si="5"/>
        <v>11.475</v>
      </c>
      <c r="L8" s="69">
        <f t="shared" si="6"/>
        <v>0.0036310820624546112</v>
      </c>
    </row>
    <row r="9" spans="2:12" ht="12">
      <c r="B9" s="61">
        <v>50</v>
      </c>
      <c r="C9" s="58">
        <v>0.04489293981481481</v>
      </c>
      <c r="D9" s="61">
        <v>200</v>
      </c>
      <c r="E9" s="58">
        <f t="shared" si="7"/>
        <v>0.0014189814814814794</v>
      </c>
      <c r="F9" s="58">
        <f t="shared" si="0"/>
        <v>0.007094907407407397</v>
      </c>
      <c r="G9" s="62">
        <f t="shared" si="1"/>
        <v>5.872756933115832</v>
      </c>
      <c r="H9" s="58" t="str">
        <f t="shared" si="2"/>
        <v>-</v>
      </c>
      <c r="I9" s="68">
        <f t="shared" si="3"/>
        <v>0.00032965686274509607</v>
      </c>
      <c r="J9" s="69">
        <f t="shared" si="4"/>
        <v>0.0010893246187363833</v>
      </c>
      <c r="K9" s="70">
        <f t="shared" si="5"/>
        <v>7.65</v>
      </c>
      <c r="L9" s="69">
        <f t="shared" si="6"/>
        <v>0.005446623093681917</v>
      </c>
    </row>
    <row r="10" spans="1:12" ht="12">
      <c r="A10" s="61" t="s">
        <v>272</v>
      </c>
      <c r="B10" s="61">
        <v>75</v>
      </c>
      <c r="C10" s="58">
        <v>0.04895729166666666</v>
      </c>
      <c r="D10" s="61">
        <v>1240</v>
      </c>
      <c r="E10" s="58">
        <f t="shared" si="7"/>
        <v>0.004064351851851847</v>
      </c>
      <c r="F10" s="58">
        <f t="shared" si="0"/>
        <v>0.003277703106332135</v>
      </c>
      <c r="G10" s="62">
        <f t="shared" si="1"/>
        <v>12.712154003872895</v>
      </c>
      <c r="H10" s="58" t="str">
        <f t="shared" si="2"/>
        <v>+</v>
      </c>
      <c r="I10" s="68">
        <f t="shared" si="3"/>
        <v>0.0004381899055918709</v>
      </c>
      <c r="J10" s="69">
        <f t="shared" si="4"/>
        <v>0.004502541757443718</v>
      </c>
      <c r="K10" s="70">
        <f t="shared" si="5"/>
        <v>11.475</v>
      </c>
      <c r="L10" s="69">
        <f t="shared" si="6"/>
        <v>0.0036310820624546112</v>
      </c>
    </row>
    <row r="11" spans="1:12" ht="12">
      <c r="A11" s="61" t="s">
        <v>272</v>
      </c>
      <c r="B11" s="61">
        <v>75</v>
      </c>
      <c r="C11" s="58">
        <v>0.05300613425925925</v>
      </c>
      <c r="D11" s="61">
        <v>1240</v>
      </c>
      <c r="E11" s="58">
        <f t="shared" si="7"/>
        <v>0.00404884259259259</v>
      </c>
      <c r="F11" s="58">
        <f t="shared" si="0"/>
        <v>0.0032651956391875725</v>
      </c>
      <c r="G11" s="62">
        <f t="shared" si="1"/>
        <v>12.760848436338696</v>
      </c>
      <c r="H11" s="58" t="str">
        <f t="shared" si="2"/>
        <v>+</v>
      </c>
      <c r="I11" s="68">
        <f t="shared" si="3"/>
        <v>0.00045369916485112766</v>
      </c>
      <c r="J11" s="69">
        <f t="shared" si="4"/>
        <v>0.004502541757443718</v>
      </c>
      <c r="K11" s="70">
        <f t="shared" si="5"/>
        <v>11.475</v>
      </c>
      <c r="L11" s="69">
        <f t="shared" si="6"/>
        <v>0.0036310820624546112</v>
      </c>
    </row>
    <row r="12" spans="2:12" ht="12">
      <c r="B12" s="61">
        <v>50</v>
      </c>
      <c r="C12" s="58">
        <v>0.054485763888888886</v>
      </c>
      <c r="D12" s="61">
        <v>200</v>
      </c>
      <c r="E12" s="58">
        <f t="shared" si="7"/>
        <v>0.0014796296296296363</v>
      </c>
      <c r="F12" s="58">
        <f t="shared" si="0"/>
        <v>0.0073981481481481814</v>
      </c>
      <c r="G12" s="62">
        <f t="shared" si="1"/>
        <v>5.632040050062552</v>
      </c>
      <c r="H12" s="58" t="str">
        <f t="shared" si="2"/>
        <v>-</v>
      </c>
      <c r="I12" s="68">
        <f t="shared" si="3"/>
        <v>0.00039030501089325296</v>
      </c>
      <c r="J12" s="69">
        <f t="shared" si="4"/>
        <v>0.0010893246187363833</v>
      </c>
      <c r="K12" s="70">
        <f t="shared" si="5"/>
        <v>7.65</v>
      </c>
      <c r="L12" s="69">
        <f t="shared" si="6"/>
        <v>0.005446623093681917</v>
      </c>
    </row>
    <row r="13" spans="1:12" ht="12">
      <c r="A13" s="61" t="s">
        <v>272</v>
      </c>
      <c r="B13" s="61">
        <v>75</v>
      </c>
      <c r="C13" s="58">
        <v>0.05853622685185184</v>
      </c>
      <c r="D13" s="61">
        <v>1240</v>
      </c>
      <c r="E13" s="58">
        <f t="shared" si="7"/>
        <v>0.004050462962962957</v>
      </c>
      <c r="F13" s="58">
        <f t="shared" si="0"/>
        <v>0.0032665023894862554</v>
      </c>
      <c r="G13" s="62">
        <f t="shared" si="1"/>
        <v>12.755743513544424</v>
      </c>
      <c r="H13" s="58" t="str">
        <f t="shared" si="2"/>
        <v>+</v>
      </c>
      <c r="I13" s="68">
        <f t="shared" si="3"/>
        <v>0.00045207879448076055</v>
      </c>
      <c r="J13" s="69">
        <f t="shared" si="4"/>
        <v>0.004502541757443718</v>
      </c>
      <c r="K13" s="70">
        <f t="shared" si="5"/>
        <v>11.475</v>
      </c>
      <c r="L13" s="69">
        <f t="shared" si="6"/>
        <v>0.0036310820624546112</v>
      </c>
    </row>
    <row r="14" spans="1:12" ht="12">
      <c r="A14" s="61" t="s">
        <v>272</v>
      </c>
      <c r="B14" s="61">
        <v>75</v>
      </c>
      <c r="C14" s="58">
        <v>0.06257997685185185</v>
      </c>
      <c r="D14" s="61">
        <v>1240</v>
      </c>
      <c r="E14" s="58">
        <f t="shared" si="7"/>
        <v>0.004043750000000006</v>
      </c>
      <c r="F14" s="58">
        <f t="shared" si="0"/>
        <v>0.0032610887096774237</v>
      </c>
      <c r="G14" s="62">
        <f t="shared" si="1"/>
        <v>12.776919113858817</v>
      </c>
      <c r="H14" s="58" t="str">
        <f t="shared" si="2"/>
        <v>+</v>
      </c>
      <c r="I14" s="68">
        <f t="shared" si="3"/>
        <v>0.000458791757443712</v>
      </c>
      <c r="J14" s="69">
        <f t="shared" si="4"/>
        <v>0.004502541757443718</v>
      </c>
      <c r="K14" s="70">
        <f t="shared" si="5"/>
        <v>11.475</v>
      </c>
      <c r="L14" s="69">
        <f t="shared" si="6"/>
        <v>0.0036310820624546112</v>
      </c>
    </row>
    <row r="15" spans="2:12" ht="12">
      <c r="B15" s="61">
        <v>65</v>
      </c>
      <c r="C15" s="58">
        <v>0.06769861111111111</v>
      </c>
      <c r="D15" s="61">
        <v>1240</v>
      </c>
      <c r="E15" s="58">
        <f t="shared" si="7"/>
        <v>0.005118634259259264</v>
      </c>
      <c r="F15" s="58">
        <f t="shared" si="0"/>
        <v>0.004127930854241342</v>
      </c>
      <c r="G15" s="62">
        <f t="shared" si="1"/>
        <v>10.093838326738261</v>
      </c>
      <c r="H15" s="58" t="str">
        <f t="shared" si="2"/>
        <v>+</v>
      </c>
      <c r="I15" s="68">
        <f t="shared" si="3"/>
        <v>7.660623009887214E-05</v>
      </c>
      <c r="J15" s="69">
        <f t="shared" si="4"/>
        <v>0.005195240489358136</v>
      </c>
      <c r="K15" s="70">
        <f t="shared" si="5"/>
        <v>9.945</v>
      </c>
      <c r="L15" s="69">
        <f t="shared" si="6"/>
        <v>0.004189710072063013</v>
      </c>
    </row>
    <row r="16" spans="2:12" ht="12">
      <c r="B16" s="61">
        <v>65</v>
      </c>
      <c r="C16" s="58">
        <v>0.07291666666666666</v>
      </c>
      <c r="D16" s="61">
        <v>1300</v>
      </c>
      <c r="E16" s="58">
        <f t="shared" si="7"/>
        <v>0.005218055555555545</v>
      </c>
      <c r="F16" s="58">
        <f t="shared" si="0"/>
        <v>0.004013888888888881</v>
      </c>
      <c r="G16" s="62">
        <f t="shared" si="1"/>
        <v>10.380622837370261</v>
      </c>
      <c r="H16" s="58" t="str">
        <f t="shared" si="2"/>
        <v>+</v>
      </c>
      <c r="I16" s="68">
        <f t="shared" si="3"/>
        <v>0.00022856753812637142</v>
      </c>
      <c r="J16" s="69">
        <f t="shared" si="4"/>
        <v>0.005446623093681917</v>
      </c>
      <c r="K16" s="70">
        <f t="shared" si="5"/>
        <v>9.945</v>
      </c>
      <c r="L16" s="69">
        <f t="shared" si="6"/>
        <v>0.004189710072063013</v>
      </c>
    </row>
    <row r="17" spans="9:10" ht="12">
      <c r="I17" s="61"/>
      <c r="J17" s="61"/>
    </row>
    <row r="18" spans="4:10" ht="12">
      <c r="D18" s="71">
        <f>SUM(D5:D17)</f>
        <v>19080</v>
      </c>
      <c r="E18" s="58">
        <f>SUM(E5:E16)</f>
        <v>0.07291666666666666</v>
      </c>
      <c r="F18" s="58"/>
      <c r="I18" s="61"/>
      <c r="J18" s="61"/>
    </row>
    <row r="19" spans="9:10" ht="12">
      <c r="I19" s="61"/>
      <c r="J19" s="61"/>
    </row>
    <row r="20" spans="2:12" ht="12">
      <c r="B20" s="72">
        <v>50</v>
      </c>
      <c r="C20" s="73"/>
      <c r="D20" s="73">
        <f>SUMIF(B5:B16,B20,D5:D16)</f>
        <v>400</v>
      </c>
      <c r="E20" s="74">
        <f>SUMIF(B5:B16,B20,E5:E16)</f>
        <v>0.0028986111111111157</v>
      </c>
      <c r="F20" s="74"/>
      <c r="G20" s="75">
        <f>((D20*$E$1)/E20)/1000</f>
        <v>5.749880210828931</v>
      </c>
      <c r="H20" s="74" t="str">
        <f>IF($G20&gt;$K20,"+","-")</f>
        <v>-</v>
      </c>
      <c r="I20" s="76">
        <f>IF($E20&gt;$J20,$E20-$J20,$J20-$E20)</f>
        <v>0.000719961873638349</v>
      </c>
      <c r="J20" s="77">
        <f>L20*(D20/1000)</f>
        <v>0.0021786492374727667</v>
      </c>
      <c r="K20" s="78">
        <f>($C$1*B20)/100</f>
        <v>7.65</v>
      </c>
      <c r="L20" s="79">
        <f>$E$1/K20</f>
        <v>0.005446623093681917</v>
      </c>
    </row>
    <row r="21" spans="2:12" ht="12">
      <c r="B21" s="80">
        <v>65</v>
      </c>
      <c r="C21" s="81"/>
      <c r="D21" s="82">
        <f>SUMIF(B5:B16,B21,D5:D16)</f>
        <v>11240</v>
      </c>
      <c r="E21" s="81">
        <f>SUMIF(B5:B16,B21,E5:E16)</f>
        <v>0.04542789351851851</v>
      </c>
      <c r="F21" s="81"/>
      <c r="G21" s="83">
        <f>((D21*$E$1)/E21)/1000</f>
        <v>10.309378160852186</v>
      </c>
      <c r="H21" s="81" t="str">
        <f>IF($G21&gt;$K21,"+","-")</f>
        <v>+</v>
      </c>
      <c r="I21" s="84">
        <f>IF($E21&gt;$J21,$E21-$J21,$J21-$E21)</f>
        <v>0.001664447691469756</v>
      </c>
      <c r="J21" s="85">
        <f>L21*(D21/1000)</f>
        <v>0.047092341209988266</v>
      </c>
      <c r="K21" s="86">
        <f>($C$1*B21)/100</f>
        <v>9.945</v>
      </c>
      <c r="L21" s="87">
        <f>$E$1/K21</f>
        <v>0.004189710072063013</v>
      </c>
    </row>
    <row r="22" spans="2:12" ht="12">
      <c r="B22" s="88">
        <v>75</v>
      </c>
      <c r="C22" s="89"/>
      <c r="D22" s="90">
        <f>SUMIF(B5:B16,B22,D5:D16)</f>
        <v>7440</v>
      </c>
      <c r="E22" s="89">
        <f>SUMIF(B5:B16,B22,E5:E16)</f>
        <v>0.024590162037037032</v>
      </c>
      <c r="F22" s="89"/>
      <c r="G22" s="91">
        <f>((D22*$E$1)/E22)/1000</f>
        <v>12.60666763940337</v>
      </c>
      <c r="H22" s="89" t="str">
        <f>IF($G22&gt;$K22,"+","-")</f>
        <v>+</v>
      </c>
      <c r="I22" s="92">
        <f>IF($E22&gt;$J22,$E22-$J22,$J22-$E22)</f>
        <v>0.0024250885076252775</v>
      </c>
      <c r="J22" s="93">
        <f>L22*(D22/1000)</f>
        <v>0.02701525054466231</v>
      </c>
      <c r="K22" s="94">
        <f>($C$1*B22)/100</f>
        <v>11.475</v>
      </c>
      <c r="L22" s="95">
        <f>$E$1/K22</f>
        <v>0.0036310820624546112</v>
      </c>
    </row>
    <row r="23" ht="12">
      <c r="E23" s="58"/>
    </row>
    <row r="25" spans="13:16" ht="12">
      <c r="M25" s="182" t="s">
        <v>273</v>
      </c>
      <c r="N25" s="182"/>
      <c r="O25" s="182" t="s">
        <v>274</v>
      </c>
      <c r="P25" s="182"/>
    </row>
    <row r="26" spans="1:16" ht="12">
      <c r="A26" s="181" t="s">
        <v>275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96" t="s">
        <v>276</v>
      </c>
      <c r="N26" s="96" t="s">
        <v>240</v>
      </c>
      <c r="O26" s="96" t="s">
        <v>276</v>
      </c>
      <c r="P26" s="96" t="s">
        <v>240</v>
      </c>
    </row>
    <row r="27" spans="2:12" ht="12">
      <c r="B27" s="61">
        <v>65</v>
      </c>
      <c r="C27" s="58">
        <v>0.030570949074074073</v>
      </c>
      <c r="D27" s="61">
        <v>7460</v>
      </c>
      <c r="E27" s="58">
        <f>C27</f>
        <v>0.030570949074074073</v>
      </c>
      <c r="F27" s="58">
        <f aca="true" t="shared" si="8" ref="F27:F37">$E$2*E27/D27</f>
        <v>0.004097982449607784</v>
      </c>
      <c r="G27" s="62">
        <f aca="true" t="shared" si="9" ref="G27:G37">((D27*$E$1)/E27)/1000</f>
        <v>10.167604956593838</v>
      </c>
      <c r="H27" s="58" t="str">
        <f aca="true" t="shared" si="10" ref="H27:H37">IF($G27&gt;$K27,"+","-")</f>
        <v>+</v>
      </c>
      <c r="I27" s="68">
        <f aca="true" t="shared" si="11" ref="I27:I37">IF($E27&gt;$J27,$E27-$J27,$J27-$E27)</f>
        <v>0.0006842880635160031</v>
      </c>
      <c r="J27" s="69">
        <f aca="true" t="shared" si="12" ref="J27:J37">L27*(D27/1000)</f>
        <v>0.031255237137590076</v>
      </c>
      <c r="K27" s="70">
        <f aca="true" t="shared" si="13" ref="K27:K37">($C$1*B27)/100</f>
        <v>9.945</v>
      </c>
      <c r="L27" s="69">
        <f aca="true" t="shared" si="14" ref="L27:L37">$E$1/K27</f>
        <v>0.004189710072063013</v>
      </c>
    </row>
    <row r="28" spans="2:12" ht="12">
      <c r="B28" s="61">
        <v>85</v>
      </c>
      <c r="C28" s="58">
        <v>0.03445694444444444</v>
      </c>
      <c r="D28" s="61">
        <v>1240</v>
      </c>
      <c r="E28" s="58">
        <f aca="true" t="shared" si="15" ref="E28:E37">C28-C27</f>
        <v>0.0038859953703703695</v>
      </c>
      <c r="F28" s="58">
        <f t="shared" si="8"/>
        <v>0.0031338672341696527</v>
      </c>
      <c r="G28" s="62">
        <f t="shared" si="9"/>
        <v>13.295606850335073</v>
      </c>
      <c r="H28" s="58" t="str">
        <f t="shared" si="10"/>
        <v>+</v>
      </c>
      <c r="I28" s="68">
        <f t="shared" si="11"/>
        <v>8.683559207996964E-05</v>
      </c>
      <c r="J28" s="69">
        <f t="shared" si="12"/>
        <v>0.003972830962450339</v>
      </c>
      <c r="K28" s="70">
        <f t="shared" si="13"/>
        <v>13.005</v>
      </c>
      <c r="L28" s="69">
        <f t="shared" si="14"/>
        <v>0.003203895937459951</v>
      </c>
    </row>
    <row r="29" spans="1:12" ht="12">
      <c r="A29" s="61" t="s">
        <v>277</v>
      </c>
      <c r="B29" s="61">
        <v>85</v>
      </c>
      <c r="C29" s="58">
        <v>0.038395486111111106</v>
      </c>
      <c r="D29" s="61">
        <v>1240</v>
      </c>
      <c r="E29" s="58">
        <f t="shared" si="15"/>
        <v>0.003938541666666663</v>
      </c>
      <c r="F29" s="58">
        <f t="shared" si="8"/>
        <v>0.0031762432795698894</v>
      </c>
      <c r="G29" s="62">
        <f t="shared" si="9"/>
        <v>13.118222692409427</v>
      </c>
      <c r="H29" s="58" t="str">
        <f t="shared" si="10"/>
        <v>+</v>
      </c>
      <c r="I29" s="68">
        <f t="shared" si="11"/>
        <v>3.4289295783676045E-05</v>
      </c>
      <c r="J29" s="69">
        <f t="shared" si="12"/>
        <v>0.003972830962450339</v>
      </c>
      <c r="K29" s="70">
        <f t="shared" si="13"/>
        <v>13.005</v>
      </c>
      <c r="L29" s="69">
        <f t="shared" si="14"/>
        <v>0.003203895937459951</v>
      </c>
    </row>
    <row r="30" spans="1:12" ht="12">
      <c r="A30" s="61" t="s">
        <v>277</v>
      </c>
      <c r="B30" s="61">
        <v>85</v>
      </c>
      <c r="C30" s="58">
        <v>0.042251967592592594</v>
      </c>
      <c r="D30" s="61">
        <v>1240</v>
      </c>
      <c r="E30" s="58">
        <f t="shared" si="15"/>
        <v>0.0038564814814814885</v>
      </c>
      <c r="F30" s="58">
        <f t="shared" si="8"/>
        <v>0.003110065710872168</v>
      </c>
      <c r="G30" s="62">
        <f t="shared" si="9"/>
        <v>13.397358943577407</v>
      </c>
      <c r="H30" s="58" t="str">
        <f t="shared" si="10"/>
        <v>+</v>
      </c>
      <c r="I30" s="68">
        <f t="shared" si="11"/>
        <v>0.00011634948096885065</v>
      </c>
      <c r="J30" s="69">
        <f t="shared" si="12"/>
        <v>0.003972830962450339</v>
      </c>
      <c r="K30" s="70">
        <f t="shared" si="13"/>
        <v>13.005</v>
      </c>
      <c r="L30" s="69">
        <f t="shared" si="14"/>
        <v>0.003203895937459951</v>
      </c>
    </row>
    <row r="31" spans="2:16" ht="12">
      <c r="B31" s="61">
        <v>85</v>
      </c>
      <c r="C31" s="58">
        <v>0.046132291666666665</v>
      </c>
      <c r="D31" s="61">
        <v>1240</v>
      </c>
      <c r="E31" s="58">
        <f t="shared" si="15"/>
        <v>0.0038803240740740708</v>
      </c>
      <c r="F31" s="58">
        <f t="shared" si="8"/>
        <v>0.0031292936081242506</v>
      </c>
      <c r="G31" s="62">
        <f t="shared" si="9"/>
        <v>13.315039074151414</v>
      </c>
      <c r="H31" s="58" t="str">
        <f t="shared" si="10"/>
        <v>+</v>
      </c>
      <c r="I31" s="68">
        <f t="shared" si="11"/>
        <v>9.25068883762684E-05</v>
      </c>
      <c r="J31" s="69">
        <f t="shared" si="12"/>
        <v>0.003972830962450339</v>
      </c>
      <c r="K31" s="70">
        <f t="shared" si="13"/>
        <v>13.005</v>
      </c>
      <c r="L31" s="69">
        <f t="shared" si="14"/>
        <v>0.003203895937459951</v>
      </c>
      <c r="M31" s="58">
        <f>SUM(E28:E31)</f>
        <v>0.015561342592592592</v>
      </c>
      <c r="N31" s="58">
        <f>AVERAGE(E28:E31)</f>
        <v>0.003890335648148148</v>
      </c>
      <c r="O31" s="69">
        <f>SUM(J28:J31)</f>
        <v>0.015891323849801357</v>
      </c>
      <c r="P31" s="69">
        <f>AVERAGE(J28:J31)</f>
        <v>0.003972830962450339</v>
      </c>
    </row>
    <row r="32" spans="1:12" ht="12">
      <c r="A32" s="61" t="s">
        <v>277</v>
      </c>
      <c r="B32" s="61">
        <v>50</v>
      </c>
      <c r="C32" s="58">
        <v>0.047507638888888884</v>
      </c>
      <c r="D32" s="61">
        <v>200</v>
      </c>
      <c r="E32" s="58">
        <f t="shared" si="15"/>
        <v>0.0013753472222222188</v>
      </c>
      <c r="F32" s="58">
        <f t="shared" si="8"/>
        <v>0.006876736111111094</v>
      </c>
      <c r="G32" s="62">
        <f t="shared" si="9"/>
        <v>6.0590759909114</v>
      </c>
      <c r="H32" s="58" t="str">
        <f t="shared" si="10"/>
        <v>-</v>
      </c>
      <c r="I32" s="68">
        <f t="shared" si="11"/>
        <v>0.00028602260348583545</v>
      </c>
      <c r="J32" s="69">
        <f t="shared" si="12"/>
        <v>0.0010893246187363833</v>
      </c>
      <c r="K32" s="70">
        <f t="shared" si="13"/>
        <v>7.65</v>
      </c>
      <c r="L32" s="69">
        <f t="shared" si="14"/>
        <v>0.005446623093681917</v>
      </c>
    </row>
    <row r="33" spans="1:15" ht="12">
      <c r="A33" s="61" t="s">
        <v>277</v>
      </c>
      <c r="B33" s="61">
        <v>85</v>
      </c>
      <c r="C33" s="58">
        <v>0.05138425925925926</v>
      </c>
      <c r="D33" s="61">
        <v>1240</v>
      </c>
      <c r="E33" s="58">
        <f t="shared" si="15"/>
        <v>0.0038766203703703775</v>
      </c>
      <c r="F33" s="58">
        <f t="shared" si="8"/>
        <v>0.0031263067502986914</v>
      </c>
      <c r="G33" s="62">
        <f t="shared" si="9"/>
        <v>13.32776019585595</v>
      </c>
      <c r="H33" s="58" t="str">
        <f t="shared" si="10"/>
        <v>+</v>
      </c>
      <c r="I33" s="68">
        <f t="shared" si="11"/>
        <v>9.621059207996167E-05</v>
      </c>
      <c r="J33" s="69">
        <f t="shared" si="12"/>
        <v>0.003972830962450339</v>
      </c>
      <c r="K33" s="70">
        <f t="shared" si="13"/>
        <v>13.005</v>
      </c>
      <c r="L33" s="69">
        <f t="shared" si="14"/>
        <v>0.003203895937459951</v>
      </c>
      <c r="M33" s="97"/>
      <c r="N33" s="97"/>
      <c r="O33" s="97"/>
    </row>
    <row r="34" spans="2:16" ht="12">
      <c r="B34" s="61">
        <v>85</v>
      </c>
      <c r="C34" s="58">
        <v>0.055302083333333335</v>
      </c>
      <c r="D34" s="61">
        <v>1240</v>
      </c>
      <c r="E34" s="58">
        <f t="shared" si="15"/>
        <v>0.003917824074074074</v>
      </c>
      <c r="F34" s="58">
        <f t="shared" si="8"/>
        <v>0.003159535543608124</v>
      </c>
      <c r="G34" s="62">
        <f t="shared" si="9"/>
        <v>13.187592319054655</v>
      </c>
      <c r="H34" s="58" t="str">
        <f t="shared" si="10"/>
        <v>+</v>
      </c>
      <c r="I34" s="68">
        <f t="shared" si="11"/>
        <v>5.5006888376265585E-05</v>
      </c>
      <c r="J34" s="69">
        <f t="shared" si="12"/>
        <v>0.003972830962450339</v>
      </c>
      <c r="K34" s="70">
        <f t="shared" si="13"/>
        <v>13.005</v>
      </c>
      <c r="L34" s="69">
        <f t="shared" si="14"/>
        <v>0.003203895937459951</v>
      </c>
      <c r="M34" s="58">
        <f>SUM(E33:E34)</f>
        <v>0.007794444444444451</v>
      </c>
      <c r="N34" s="58">
        <f>AVERAGE(E33:E34)</f>
        <v>0.0038972222222222255</v>
      </c>
      <c r="O34" s="69">
        <f>SUM(J33:J34)</f>
        <v>0.007945661924900678</v>
      </c>
      <c r="P34" s="69">
        <f>AVERAGE(J33:J34)</f>
        <v>0.003972830962450339</v>
      </c>
    </row>
    <row r="35" spans="1:12" ht="12">
      <c r="A35" s="61" t="s">
        <v>277</v>
      </c>
      <c r="B35" s="61">
        <v>85</v>
      </c>
      <c r="C35" s="58">
        <v>0.055879976851851844</v>
      </c>
      <c r="D35" s="61">
        <v>80</v>
      </c>
      <c r="E35" s="58">
        <f t="shared" si="15"/>
        <v>0.0005778935185185088</v>
      </c>
      <c r="F35" s="58">
        <f t="shared" si="8"/>
        <v>0.00722366898148136</v>
      </c>
      <c r="G35" s="62">
        <f t="shared" si="9"/>
        <v>5.768075305427694</v>
      </c>
      <c r="H35" s="58" t="str">
        <f t="shared" si="10"/>
        <v>-</v>
      </c>
      <c r="I35" s="68">
        <f t="shared" si="11"/>
        <v>0.00032158184352171275</v>
      </c>
      <c r="J35" s="69">
        <f t="shared" si="12"/>
        <v>0.0002563116749967961</v>
      </c>
      <c r="K35" s="70">
        <f t="shared" si="13"/>
        <v>13.005</v>
      </c>
      <c r="L35" s="69">
        <f t="shared" si="14"/>
        <v>0.003203895937459951</v>
      </c>
    </row>
    <row r="36" spans="1:16" ht="12">
      <c r="A36" s="61" t="s">
        <v>277</v>
      </c>
      <c r="B36" s="61">
        <v>85</v>
      </c>
      <c r="C36" s="58">
        <v>0.05987488425925925</v>
      </c>
      <c r="D36" s="61">
        <v>1240</v>
      </c>
      <c r="E36" s="58">
        <f t="shared" si="15"/>
        <v>0.003994907407407405</v>
      </c>
      <c r="F36" s="58">
        <f t="shared" si="8"/>
        <v>0.003221699522102746</v>
      </c>
      <c r="G36" s="62">
        <f t="shared" si="9"/>
        <v>12.933132460308268</v>
      </c>
      <c r="H36" s="58" t="str">
        <f t="shared" si="10"/>
        <v>-</v>
      </c>
      <c r="I36" s="68">
        <f t="shared" si="11"/>
        <v>2.2076444957066198E-05</v>
      </c>
      <c r="J36" s="69">
        <f t="shared" si="12"/>
        <v>0.003972830962450339</v>
      </c>
      <c r="K36" s="70">
        <f t="shared" si="13"/>
        <v>13.005</v>
      </c>
      <c r="L36" s="69">
        <f t="shared" si="14"/>
        <v>0.003203895937459951</v>
      </c>
      <c r="M36" s="58">
        <f>SUM(E36)</f>
        <v>0.003994907407407405</v>
      </c>
      <c r="N36" s="58">
        <f>AVERAGE(E36)</f>
        <v>0.003994907407407405</v>
      </c>
      <c r="O36" s="69">
        <f>SUM(J36)</f>
        <v>0.003972830962450339</v>
      </c>
      <c r="P36" s="69">
        <f>AVERAGE(J36)</f>
        <v>0.003972830962450339</v>
      </c>
    </row>
    <row r="37" spans="2:12" ht="12">
      <c r="B37" s="61">
        <v>65</v>
      </c>
      <c r="C37" s="58">
        <v>0.06539780092592593</v>
      </c>
      <c r="D37" s="61">
        <v>1300</v>
      </c>
      <c r="E37" s="58">
        <f t="shared" si="15"/>
        <v>0.005522916666666676</v>
      </c>
      <c r="F37" s="58">
        <f t="shared" si="8"/>
        <v>0.004248397435897443</v>
      </c>
      <c r="G37" s="62">
        <f t="shared" si="9"/>
        <v>9.807619766125974</v>
      </c>
      <c r="H37" s="58" t="str">
        <f t="shared" si="10"/>
        <v>-</v>
      </c>
      <c r="I37" s="68">
        <f t="shared" si="11"/>
        <v>7.629357298475931E-05</v>
      </c>
      <c r="J37" s="69">
        <f t="shared" si="12"/>
        <v>0.005446623093681917</v>
      </c>
      <c r="K37" s="70">
        <f t="shared" si="13"/>
        <v>9.945</v>
      </c>
      <c r="L37" s="69">
        <f t="shared" si="14"/>
        <v>0.004189710072063013</v>
      </c>
    </row>
    <row r="38" spans="9:10" ht="12">
      <c r="I38" s="61"/>
      <c r="J38" s="61"/>
    </row>
    <row r="39" spans="4:10" ht="12">
      <c r="D39" s="71">
        <f>SUM(D27:D38)</f>
        <v>17720</v>
      </c>
      <c r="E39" s="58">
        <f>SUM(E27:E37)</f>
        <v>0.06539780092592593</v>
      </c>
      <c r="F39" s="58"/>
      <c r="I39" s="61"/>
      <c r="J39" s="61"/>
    </row>
    <row r="40" spans="9:10" ht="12">
      <c r="I40" s="61"/>
      <c r="J40" s="61"/>
    </row>
    <row r="41" spans="2:12" ht="12">
      <c r="B41" s="98">
        <v>50</v>
      </c>
      <c r="C41" s="99"/>
      <c r="D41" s="99">
        <f>SUMIF(B27:B37,B41,D27:D37)</f>
        <v>200</v>
      </c>
      <c r="E41" s="100">
        <f>SUMIF(B27:B37,B41,E27:E37)</f>
        <v>0.0013753472222222188</v>
      </c>
      <c r="F41" s="100"/>
      <c r="G41" s="101">
        <f>((D41*$E$1)/E41)/1000</f>
        <v>6.0590759909114</v>
      </c>
      <c r="H41" s="100" t="str">
        <f>IF($G41&gt;$K41,"+","-")</f>
        <v>-</v>
      </c>
      <c r="I41" s="102">
        <f>IF($E41&gt;$J41,$E41-$J41,$J41-$E41)</f>
        <v>0.00028602260348583545</v>
      </c>
      <c r="J41" s="103">
        <f>L41*(D41/1000)</f>
        <v>0.0010893246187363833</v>
      </c>
      <c r="K41" s="104">
        <f>($C$1*B41)/100</f>
        <v>7.65</v>
      </c>
      <c r="L41" s="105">
        <f>$E$1/K41</f>
        <v>0.005446623093681917</v>
      </c>
    </row>
    <row r="42" spans="2:12" ht="12">
      <c r="B42" s="106">
        <v>65</v>
      </c>
      <c r="C42" s="81"/>
      <c r="D42" s="82">
        <f>SUMIF(B27:B37,B42,D27:D37)</f>
        <v>8760</v>
      </c>
      <c r="E42" s="81">
        <f>SUMIF(B27:B37,B42,E27:E37)</f>
        <v>0.03609386574074075</v>
      </c>
      <c r="F42" s="81"/>
      <c r="G42" s="83">
        <f>((D42*$E$1)/E42)/1000</f>
        <v>10.112521685035478</v>
      </c>
      <c r="H42" s="81" t="str">
        <f>IF($G42&gt;$K42,"+","-")</f>
        <v>+</v>
      </c>
      <c r="I42" s="84">
        <f>IF($E42&gt;$J42,$E42-$J42,$J42-$E42)</f>
        <v>0.0006079944905312412</v>
      </c>
      <c r="J42" s="85">
        <f>L42*(D42/1000)</f>
        <v>0.03670186023127199</v>
      </c>
      <c r="K42" s="86">
        <f>($C$1*B42)/100</f>
        <v>9.945</v>
      </c>
      <c r="L42" s="107">
        <f>$E$1/K42</f>
        <v>0.004189710072063013</v>
      </c>
    </row>
    <row r="43" spans="2:12" ht="12">
      <c r="B43" s="108">
        <v>85</v>
      </c>
      <c r="C43" s="109"/>
      <c r="D43" s="110">
        <f>SUMIF(B27:B37,B43,D27:D37)</f>
        <v>8760</v>
      </c>
      <c r="E43" s="109">
        <f>SUMIF(B27:B37,B43,E27:E37)</f>
        <v>0.027928587962962957</v>
      </c>
      <c r="F43" s="109"/>
      <c r="G43" s="111">
        <f>((D43*$E$1)/E43)/1000</f>
        <v>13.06904597124777</v>
      </c>
      <c r="H43" s="109" t="str">
        <f>IF($G43&gt;$K43,"+","-")</f>
        <v>+</v>
      </c>
      <c r="I43" s="112">
        <f>IF($E43&gt;$J43,$E43-$J43,$J43-$E43)</f>
        <v>0.00013754044918621103</v>
      </c>
      <c r="J43" s="113">
        <f>L43*(D43/1000)</f>
        <v>0.028066128412149168</v>
      </c>
      <c r="K43" s="114">
        <f>($C$1*B43)/100</f>
        <v>13.005</v>
      </c>
      <c r="L43" s="115">
        <f>$E$1/K43</f>
        <v>0.003203895937459951</v>
      </c>
    </row>
    <row r="46" spans="13:16" ht="12">
      <c r="M46" s="182" t="s">
        <v>273</v>
      </c>
      <c r="N46" s="182"/>
      <c r="O46" s="182" t="s">
        <v>274</v>
      </c>
      <c r="P46" s="182"/>
    </row>
    <row r="47" spans="1:16" ht="12">
      <c r="A47" s="181" t="s">
        <v>278</v>
      </c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96" t="s">
        <v>276</v>
      </c>
      <c r="N47" s="96" t="s">
        <v>240</v>
      </c>
      <c r="O47" s="96" t="s">
        <v>276</v>
      </c>
      <c r="P47" s="96" t="s">
        <v>240</v>
      </c>
    </row>
    <row r="48" spans="2:12" ht="12">
      <c r="B48" s="61">
        <v>65</v>
      </c>
      <c r="C48" s="58">
        <v>0.0293599537037037</v>
      </c>
      <c r="D48" s="61">
        <v>7000</v>
      </c>
      <c r="E48" s="58">
        <f>C48</f>
        <v>0.0293599537037037</v>
      </c>
      <c r="F48" s="58">
        <f aca="true" t="shared" si="16" ref="F48:F56">$E$2*E48/D48</f>
        <v>0.0041942791005291</v>
      </c>
      <c r="G48" s="62">
        <f aca="true" t="shared" si="17" ref="G48:G56">((D48*$E$1)/E48)/1000</f>
        <v>9.934166436709111</v>
      </c>
      <c r="H48" s="58" t="str">
        <f aca="true" t="shared" si="18" ref="H48:H56">IF($G48&gt;$K48,"+","-")</f>
        <v>-</v>
      </c>
      <c r="I48" s="68">
        <f aca="true" t="shared" si="19" ref="I48:I56">IF($E48&gt;$J48,$E48-$J48,$J48-$E48)</f>
        <v>3.198319926261267E-05</v>
      </c>
      <c r="J48" s="69">
        <f aca="true" t="shared" si="20" ref="J48:J56">L48*(D48/1000)</f>
        <v>0.029327970504441088</v>
      </c>
      <c r="K48" s="70">
        <f aca="true" t="shared" si="21" ref="K48:K56">($C$1*B48)/100</f>
        <v>9.945</v>
      </c>
      <c r="L48" s="69">
        <f aca="true" t="shared" si="22" ref="L48:L56">$E$1/K48</f>
        <v>0.004189710072063013</v>
      </c>
    </row>
    <row r="49" spans="2:12" ht="12">
      <c r="B49" s="61">
        <v>65</v>
      </c>
      <c r="C49" s="58">
        <v>0.03230509259259259</v>
      </c>
      <c r="D49" s="61">
        <v>740</v>
      </c>
      <c r="E49" s="58">
        <f aca="true" t="shared" si="23" ref="E49:E56">C49-C48</f>
        <v>0.002945138888888886</v>
      </c>
      <c r="F49" s="58">
        <f t="shared" si="16"/>
        <v>0.0039799174174174135</v>
      </c>
      <c r="G49" s="62">
        <f t="shared" si="17"/>
        <v>10.469228955435048</v>
      </c>
      <c r="H49" s="58" t="str">
        <f t="shared" si="18"/>
        <v>+</v>
      </c>
      <c r="I49" s="68">
        <f t="shared" si="19"/>
        <v>0.00015524656443774345</v>
      </c>
      <c r="J49" s="69">
        <f t="shared" si="20"/>
        <v>0.0031003854533266295</v>
      </c>
      <c r="K49" s="70">
        <f t="shared" si="21"/>
        <v>9.945</v>
      </c>
      <c r="L49" s="69">
        <f t="shared" si="22"/>
        <v>0.004189710072063013</v>
      </c>
    </row>
    <row r="50" spans="1:12" ht="12">
      <c r="A50" s="61" t="s">
        <v>277</v>
      </c>
      <c r="B50" s="61">
        <v>85</v>
      </c>
      <c r="C50" s="58">
        <v>0.03631689814814815</v>
      </c>
      <c r="D50" s="61">
        <v>1240</v>
      </c>
      <c r="E50" s="58">
        <f t="shared" si="23"/>
        <v>0.00401180555555556</v>
      </c>
      <c r="F50" s="58">
        <f t="shared" si="16"/>
        <v>0.0032353270609319037</v>
      </c>
      <c r="G50" s="62">
        <f t="shared" si="17"/>
        <v>12.87865674225375</v>
      </c>
      <c r="H50" s="58" t="str">
        <f t="shared" si="18"/>
        <v>-</v>
      </c>
      <c r="I50" s="68">
        <f t="shared" si="19"/>
        <v>3.8974593105220966E-05</v>
      </c>
      <c r="J50" s="69">
        <f t="shared" si="20"/>
        <v>0.003972830962450339</v>
      </c>
      <c r="K50" s="70">
        <f t="shared" si="21"/>
        <v>13.005</v>
      </c>
      <c r="L50" s="69">
        <f t="shared" si="22"/>
        <v>0.003203895937459951</v>
      </c>
    </row>
    <row r="51" spans="1:12" ht="12">
      <c r="A51" s="61" t="s">
        <v>277</v>
      </c>
      <c r="B51" s="61">
        <v>85</v>
      </c>
      <c r="C51" s="58">
        <v>0.04025601851851852</v>
      </c>
      <c r="D51" s="61">
        <v>1240</v>
      </c>
      <c r="E51" s="58">
        <f t="shared" si="23"/>
        <v>0.003939120370370371</v>
      </c>
      <c r="F51" s="58">
        <f t="shared" si="16"/>
        <v>0.003176709976105138</v>
      </c>
      <c r="G51" s="62">
        <f t="shared" si="17"/>
        <v>13.116295469236643</v>
      </c>
      <c r="H51" s="58" t="str">
        <f t="shared" si="18"/>
        <v>+</v>
      </c>
      <c r="I51" s="68">
        <f t="shared" si="19"/>
        <v>3.371059207996855E-05</v>
      </c>
      <c r="J51" s="69">
        <f t="shared" si="20"/>
        <v>0.003972830962450339</v>
      </c>
      <c r="K51" s="70">
        <f t="shared" si="21"/>
        <v>13.005</v>
      </c>
      <c r="L51" s="69">
        <f t="shared" si="22"/>
        <v>0.003203895937459951</v>
      </c>
    </row>
    <row r="52" spans="2:16" ht="12.75">
      <c r="B52" s="61">
        <v>85</v>
      </c>
      <c r="C52" s="58">
        <v>0.044050925925925924</v>
      </c>
      <c r="D52" s="61">
        <v>1240</v>
      </c>
      <c r="E52" s="58">
        <f t="shared" si="23"/>
        <v>0.0037949074074074066</v>
      </c>
      <c r="F52" s="58">
        <f t="shared" si="16"/>
        <v>0.003060409199522102</v>
      </c>
      <c r="G52" s="62">
        <f t="shared" si="17"/>
        <v>13.614737098938638</v>
      </c>
      <c r="H52" s="58" t="str">
        <f t="shared" si="18"/>
        <v>+</v>
      </c>
      <c r="I52" s="68">
        <f t="shared" si="19"/>
        <v>0.0001779235550429326</v>
      </c>
      <c r="J52" s="69">
        <f t="shared" si="20"/>
        <v>0.003972830962450339</v>
      </c>
      <c r="K52" s="70">
        <f t="shared" si="21"/>
        <v>13.005</v>
      </c>
      <c r="L52" s="69">
        <f t="shared" si="22"/>
        <v>0.003203895937459951</v>
      </c>
      <c r="M52"/>
      <c r="N52"/>
      <c r="O52"/>
      <c r="P52"/>
    </row>
    <row r="53" spans="1:12" ht="12">
      <c r="A53" s="61" t="s">
        <v>277</v>
      </c>
      <c r="B53" s="61">
        <v>85</v>
      </c>
      <c r="C53" s="58">
        <v>0.047893518518518516</v>
      </c>
      <c r="D53" s="61">
        <v>1240</v>
      </c>
      <c r="E53" s="58">
        <f t="shared" si="23"/>
        <v>0.003842592592592592</v>
      </c>
      <c r="F53" s="58">
        <f t="shared" si="16"/>
        <v>0.003098864994026284</v>
      </c>
      <c r="G53" s="62">
        <f t="shared" si="17"/>
        <v>13.445783132530122</v>
      </c>
      <c r="H53" s="58" t="str">
        <f t="shared" si="18"/>
        <v>+</v>
      </c>
      <c r="I53" s="68">
        <f t="shared" si="19"/>
        <v>0.00013023836985774726</v>
      </c>
      <c r="J53" s="69">
        <f t="shared" si="20"/>
        <v>0.003972830962450339</v>
      </c>
      <c r="K53" s="70">
        <f t="shared" si="21"/>
        <v>13.005</v>
      </c>
      <c r="L53" s="69">
        <f t="shared" si="22"/>
        <v>0.003203895937459951</v>
      </c>
    </row>
    <row r="54" spans="1:16" ht="12">
      <c r="A54" s="61" t="s">
        <v>277</v>
      </c>
      <c r="B54" s="61">
        <v>85</v>
      </c>
      <c r="C54" s="58">
        <v>0.04858796296296296</v>
      </c>
      <c r="D54" s="61">
        <v>220</v>
      </c>
      <c r="E54" s="58">
        <f t="shared" si="23"/>
        <v>0.000694444444444442</v>
      </c>
      <c r="F54" s="58">
        <f t="shared" si="16"/>
        <v>0.0031565656565656452</v>
      </c>
      <c r="G54" s="62">
        <f t="shared" si="17"/>
        <v>13.200000000000045</v>
      </c>
      <c r="H54" s="58" t="str">
        <f t="shared" si="18"/>
        <v>+</v>
      </c>
      <c r="I54" s="68">
        <f t="shared" si="19"/>
        <v>1.0412661796747186E-05</v>
      </c>
      <c r="J54" s="69">
        <f t="shared" si="20"/>
        <v>0.0007048571062411892</v>
      </c>
      <c r="K54" s="70">
        <f t="shared" si="21"/>
        <v>13.005</v>
      </c>
      <c r="L54" s="69">
        <f t="shared" si="22"/>
        <v>0.003203895937459951</v>
      </c>
      <c r="M54" s="58">
        <f>SUM(E50:E54)</f>
        <v>0.01628287037037037</v>
      </c>
      <c r="N54" s="58">
        <f>AVERAGE(F50:F54)</f>
        <v>0.0031455753774302145</v>
      </c>
      <c r="O54" s="69">
        <f>SUM(J50:J54)</f>
        <v>0.016596180956042546</v>
      </c>
      <c r="P54" s="69">
        <f>AVERAGE(L50:L54)</f>
        <v>0.003203895937459951</v>
      </c>
    </row>
    <row r="55" spans="2:16" ht="12">
      <c r="B55" s="61">
        <v>50</v>
      </c>
      <c r="C55" s="58">
        <v>0.05</v>
      </c>
      <c r="D55" s="61">
        <v>200</v>
      </c>
      <c r="E55" s="58">
        <f t="shared" si="23"/>
        <v>0.001412037037037045</v>
      </c>
      <c r="F55" s="58">
        <f t="shared" si="16"/>
        <v>0.007060185185185225</v>
      </c>
      <c r="G55" s="62">
        <f t="shared" si="17"/>
        <v>5.901639344262261</v>
      </c>
      <c r="H55" s="58" t="str">
        <f t="shared" si="18"/>
        <v>-</v>
      </c>
      <c r="I55" s="68">
        <f t="shared" si="19"/>
        <v>0.00032271241830066164</v>
      </c>
      <c r="J55" s="69">
        <f t="shared" si="20"/>
        <v>0.0010893246187363833</v>
      </c>
      <c r="K55" s="70">
        <f t="shared" si="21"/>
        <v>7.65</v>
      </c>
      <c r="L55" s="69">
        <f t="shared" si="22"/>
        <v>0.005446623093681917</v>
      </c>
      <c r="M55" s="58"/>
      <c r="N55" s="58"/>
      <c r="O55" s="69"/>
      <c r="P55" s="69"/>
    </row>
    <row r="56" spans="1:12" ht="12">
      <c r="A56" s="61" t="s">
        <v>277</v>
      </c>
      <c r="B56" s="61">
        <v>65</v>
      </c>
      <c r="C56" s="58">
        <v>0.056157407407407406</v>
      </c>
      <c r="D56" s="61">
        <v>1320</v>
      </c>
      <c r="E56" s="58">
        <f t="shared" si="23"/>
        <v>0.006157407407407403</v>
      </c>
      <c r="F56" s="58">
        <f t="shared" si="16"/>
        <v>0.004664702581369245</v>
      </c>
      <c r="G56" s="62">
        <f t="shared" si="17"/>
        <v>8.932330827067675</v>
      </c>
      <c r="H56" s="58" t="str">
        <f t="shared" si="18"/>
        <v>-</v>
      </c>
      <c r="I56" s="68">
        <f t="shared" si="19"/>
        <v>0.0006269901122842262</v>
      </c>
      <c r="J56" s="69">
        <f t="shared" si="20"/>
        <v>0.005530417295123177</v>
      </c>
      <c r="K56" s="70">
        <f t="shared" si="21"/>
        <v>9.945</v>
      </c>
      <c r="L56" s="69">
        <f t="shared" si="22"/>
        <v>0.004189710072063013</v>
      </c>
    </row>
    <row r="57" spans="9:10" ht="12">
      <c r="I57" s="61"/>
      <c r="J57" s="61"/>
    </row>
    <row r="58" spans="4:10" ht="12">
      <c r="D58" s="71">
        <f>SUM(D48:D57)</f>
        <v>14440</v>
      </c>
      <c r="E58" s="58">
        <f>SUM(E48:E56)</f>
        <v>0.056157407407407406</v>
      </c>
      <c r="F58" s="58"/>
      <c r="I58" s="61"/>
      <c r="J58" s="61"/>
    </row>
    <row r="59" spans="9:10" ht="12">
      <c r="I59" s="61"/>
      <c r="J59" s="61"/>
    </row>
    <row r="60" spans="2:12" ht="12">
      <c r="B60" s="98">
        <v>50</v>
      </c>
      <c r="C60" s="99"/>
      <c r="D60" s="99">
        <f>SUMIF(B48:B56,B60,D48:D56)</f>
        <v>200</v>
      </c>
      <c r="E60" s="100">
        <f>SUMIF(B48:B56,B60,E48:E56)</f>
        <v>0.001412037037037045</v>
      </c>
      <c r="F60" s="100"/>
      <c r="G60" s="101">
        <f>((D60*$E$1)/E60)/1000</f>
        <v>5.901639344262261</v>
      </c>
      <c r="H60" s="100" t="str">
        <f>IF($G60&gt;$K60,"+","-")</f>
        <v>-</v>
      </c>
      <c r="I60" s="102">
        <f>IF($E60&gt;$J60,$E60-$J60,$J60-$E60)</f>
        <v>0.00032271241830066164</v>
      </c>
      <c r="J60" s="103">
        <f>L60*(D60/1000)</f>
        <v>0.0010893246187363833</v>
      </c>
      <c r="K60" s="104">
        <f>($C$1*B60)/100</f>
        <v>7.65</v>
      </c>
      <c r="L60" s="105">
        <f>$E$1/K60</f>
        <v>0.005446623093681917</v>
      </c>
    </row>
    <row r="61" spans="2:12" ht="12">
      <c r="B61" s="106">
        <v>65</v>
      </c>
      <c r="C61" s="81"/>
      <c r="D61" s="82">
        <f>SUMIF(B48:B56,B61,D48:D56)</f>
        <v>9060</v>
      </c>
      <c r="E61" s="81">
        <f>SUMIF(B48:B56,B61,E48:E56)</f>
        <v>0.03846249999999999</v>
      </c>
      <c r="F61" s="81"/>
      <c r="G61" s="83">
        <f>((D61*$E$1)/E61)/1000</f>
        <v>9.814754631134225</v>
      </c>
      <c r="H61" s="81" t="str">
        <f>IF($G61&gt;$K61,"+","-")</f>
        <v>-</v>
      </c>
      <c r="I61" s="84">
        <f>IF($E61&gt;$J61,$E61-$J61,$J61-$E61)</f>
        <v>0.0005037267471090928</v>
      </c>
      <c r="J61" s="85">
        <f>L61*(D61/1000)</f>
        <v>0.0379587732528909</v>
      </c>
      <c r="K61" s="86">
        <f>($C$1*B61)/100</f>
        <v>9.945</v>
      </c>
      <c r="L61" s="107">
        <f>$E$1/K61</f>
        <v>0.004189710072063013</v>
      </c>
    </row>
    <row r="62" spans="2:12" ht="12">
      <c r="B62" s="108">
        <v>85</v>
      </c>
      <c r="C62" s="109"/>
      <c r="D62" s="110">
        <f>SUMIF(B48:B56,B62,D48:D56)</f>
        <v>5180</v>
      </c>
      <c r="E62" s="109">
        <f>SUMIF(B48:B56,B62,E48:E56)</f>
        <v>0.01628287037037037</v>
      </c>
      <c r="F62" s="109"/>
      <c r="G62" s="111">
        <f>((D62*$E$1)/E62)/1000</f>
        <v>13.255238690966987</v>
      </c>
      <c r="H62" s="109" t="str">
        <f>IF($G62&gt;$K62,"+","-")</f>
        <v>+</v>
      </c>
      <c r="I62" s="112">
        <f>IF($E62&gt;$J62,$E62-$J62,$J62-$E62)</f>
        <v>0.0003133105856721746</v>
      </c>
      <c r="J62" s="113">
        <f>L62*(D62/1000)</f>
        <v>0.016596180956042546</v>
      </c>
      <c r="K62" s="114">
        <f>($C$1*B62)/100</f>
        <v>13.005</v>
      </c>
      <c r="L62" s="115">
        <f>$E$1/K62</f>
        <v>0.003203895937459951</v>
      </c>
    </row>
  </sheetData>
  <mergeCells count="9">
    <mergeCell ref="A47:L47"/>
    <mergeCell ref="O25:P25"/>
    <mergeCell ref="A26:L26"/>
    <mergeCell ref="M46:N46"/>
    <mergeCell ref="O46:P46"/>
    <mergeCell ref="J1:L1"/>
    <mergeCell ref="K2:L2"/>
    <mergeCell ref="A4:L4"/>
    <mergeCell ref="M25:N2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07"/>
  <sheetViews>
    <sheetView workbookViewId="0" topLeftCell="A81">
      <selection activeCell="F102" sqref="F102"/>
    </sheetView>
  </sheetViews>
  <sheetFormatPr defaultColWidth="11.421875" defaultRowHeight="12.75"/>
  <cols>
    <col min="1" max="1" width="1.7109375" style="61" customWidth="1"/>
    <col min="2" max="2" width="5.8515625" style="61" customWidth="1"/>
    <col min="3" max="3" width="9.28125" style="58" customWidth="1"/>
    <col min="4" max="4" width="6.00390625" style="61" customWidth="1"/>
    <col min="5" max="6" width="9.28125" style="61" customWidth="1"/>
    <col min="7" max="7" width="5.421875" style="62" customWidth="1"/>
    <col min="8" max="8" width="2.00390625" style="62" customWidth="1"/>
    <col min="9" max="10" width="9.28125" style="62" customWidth="1"/>
    <col min="11" max="11" width="5.421875" style="61" customWidth="1"/>
    <col min="12" max="12" width="9.28125" style="61" customWidth="1"/>
    <col min="13" max="13" width="9.7109375" style="61" customWidth="1"/>
    <col min="14" max="16384" width="11.421875" style="61" customWidth="1"/>
  </cols>
  <sheetData>
    <row r="1" spans="2:12" ht="12">
      <c r="B1" s="61" t="s">
        <v>13</v>
      </c>
      <c r="C1" s="62">
        <v>15.3</v>
      </c>
      <c r="E1" s="63">
        <v>0.041666666666666664</v>
      </c>
      <c r="F1" s="63"/>
      <c r="J1" s="182" t="s">
        <v>264</v>
      </c>
      <c r="K1" s="182"/>
      <c r="L1" s="182"/>
    </row>
    <row r="2" spans="2:12" ht="12">
      <c r="B2" s="61" t="s">
        <v>265</v>
      </c>
      <c r="E2" s="61">
        <v>1000</v>
      </c>
      <c r="J2" s="64" t="s">
        <v>266</v>
      </c>
      <c r="K2" s="180" t="s">
        <v>267</v>
      </c>
      <c r="L2" s="180"/>
    </row>
    <row r="3" spans="3:12" ht="12">
      <c r="C3" s="62"/>
      <c r="E3" s="63"/>
      <c r="F3" s="63"/>
      <c r="I3" s="62" t="s">
        <v>268</v>
      </c>
      <c r="J3" s="65"/>
      <c r="K3" s="66" t="s">
        <v>269</v>
      </c>
      <c r="L3" s="67" t="s">
        <v>270</v>
      </c>
    </row>
    <row r="4" spans="1:12" ht="12">
      <c r="A4" s="181" t="s">
        <v>271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</row>
    <row r="5" spans="2:12" ht="12">
      <c r="B5" s="61">
        <v>65</v>
      </c>
      <c r="C5" s="58">
        <v>0.028798148148148146</v>
      </c>
      <c r="D5" s="61">
        <v>7000</v>
      </c>
      <c r="E5" s="58">
        <f>C5</f>
        <v>0.028798148148148146</v>
      </c>
      <c r="F5" s="58">
        <f aca="true" t="shared" si="0" ref="F5:F12">$E$2*E5/D5</f>
        <v>0.004114021164021164</v>
      </c>
      <c r="G5" s="62">
        <f aca="true" t="shared" si="1" ref="G5:G12">((D5*$E$1)/E5)/1000</f>
        <v>10.127966047199536</v>
      </c>
      <c r="H5" s="58" t="str">
        <f aca="true" t="shared" si="2" ref="H5:H12">IF($G5&gt;$K5,"+","-")</f>
        <v>+</v>
      </c>
      <c r="I5" s="68">
        <f aca="true" t="shared" si="3" ref="I5:I12">IF($E5&gt;$J5,$E5-$J5,$J5-$E5)</f>
        <v>0.0005298223562929423</v>
      </c>
      <c r="J5" s="69">
        <f aca="true" t="shared" si="4" ref="J5:J12">L5*(D5/1000)</f>
        <v>0.029327970504441088</v>
      </c>
      <c r="K5" s="70">
        <f aca="true" t="shared" si="5" ref="K5:K12">($C$1*B5)/100</f>
        <v>9.945</v>
      </c>
      <c r="L5" s="69">
        <f aca="true" t="shared" si="6" ref="L5:L12">$E$1/K5</f>
        <v>0.004189710072063013</v>
      </c>
    </row>
    <row r="6" spans="2:12" ht="12">
      <c r="B6" s="61">
        <v>65</v>
      </c>
      <c r="C6" s="58">
        <v>0.03188263888888889</v>
      </c>
      <c r="D6" s="61">
        <v>740</v>
      </c>
      <c r="E6" s="58">
        <f aca="true" t="shared" si="7" ref="E6:E12">C6-C5</f>
        <v>0.0030844907407407453</v>
      </c>
      <c r="F6" s="58">
        <f t="shared" si="0"/>
        <v>0.004168230730730737</v>
      </c>
      <c r="G6" s="62">
        <f t="shared" si="1"/>
        <v>9.996247654784225</v>
      </c>
      <c r="H6" s="58" t="str">
        <f t="shared" si="2"/>
        <v>+</v>
      </c>
      <c r="I6" s="68">
        <f t="shared" si="3"/>
        <v>1.58947125858842E-05</v>
      </c>
      <c r="J6" s="69">
        <f t="shared" si="4"/>
        <v>0.0031003854533266295</v>
      </c>
      <c r="K6" s="70">
        <f t="shared" si="5"/>
        <v>9.945</v>
      </c>
      <c r="L6" s="69">
        <f t="shared" si="6"/>
        <v>0.004189710072063013</v>
      </c>
    </row>
    <row r="7" spans="1:12" ht="12">
      <c r="A7" s="61" t="s">
        <v>272</v>
      </c>
      <c r="B7" s="61">
        <v>75</v>
      </c>
      <c r="C7" s="58">
        <v>0.03651747685185185</v>
      </c>
      <c r="D7" s="61">
        <v>1240</v>
      </c>
      <c r="E7" s="58">
        <f t="shared" si="7"/>
        <v>0.004634837962962962</v>
      </c>
      <c r="F7" s="58">
        <f t="shared" si="0"/>
        <v>0.003737772550776582</v>
      </c>
      <c r="G7" s="62">
        <f t="shared" si="1"/>
        <v>11.147459108502936</v>
      </c>
      <c r="H7" s="58" t="str">
        <f t="shared" si="2"/>
        <v>-</v>
      </c>
      <c r="I7" s="68">
        <f t="shared" si="3"/>
        <v>0.00013229620551924448</v>
      </c>
      <c r="J7" s="69">
        <f t="shared" si="4"/>
        <v>0.004502541757443718</v>
      </c>
      <c r="K7" s="70">
        <f t="shared" si="5"/>
        <v>11.475</v>
      </c>
      <c r="L7" s="69">
        <f t="shared" si="6"/>
        <v>0.0036310820624546112</v>
      </c>
    </row>
    <row r="8" spans="1:12" ht="12">
      <c r="A8" s="61" t="s">
        <v>272</v>
      </c>
      <c r="B8" s="61">
        <v>75</v>
      </c>
      <c r="C8" s="58">
        <v>0.04091909722222222</v>
      </c>
      <c r="D8" s="61">
        <v>1240</v>
      </c>
      <c r="E8" s="58">
        <f t="shared" si="7"/>
        <v>0.004401620370370368</v>
      </c>
      <c r="F8" s="58">
        <f t="shared" si="0"/>
        <v>0.0035496938470728776</v>
      </c>
      <c r="G8" s="62">
        <f t="shared" si="1"/>
        <v>11.738101498816729</v>
      </c>
      <c r="H8" s="58" t="str">
        <f t="shared" si="2"/>
        <v>+</v>
      </c>
      <c r="I8" s="68">
        <f t="shared" si="3"/>
        <v>0.00010092138707334941</v>
      </c>
      <c r="J8" s="69">
        <f t="shared" si="4"/>
        <v>0.004502541757443718</v>
      </c>
      <c r="K8" s="70">
        <f t="shared" si="5"/>
        <v>11.475</v>
      </c>
      <c r="L8" s="69">
        <f t="shared" si="6"/>
        <v>0.0036310820624546112</v>
      </c>
    </row>
    <row r="9" spans="1:12" ht="12">
      <c r="A9" s="61" t="s">
        <v>272</v>
      </c>
      <c r="B9" s="61">
        <v>75</v>
      </c>
      <c r="C9" s="58">
        <v>0.04537488425925926</v>
      </c>
      <c r="D9" s="61">
        <v>1240</v>
      </c>
      <c r="E9" s="58">
        <f t="shared" si="7"/>
        <v>0.004455787037037036</v>
      </c>
      <c r="F9" s="58">
        <f t="shared" si="0"/>
        <v>0.003593376642771803</v>
      </c>
      <c r="G9" s="62">
        <f t="shared" si="1"/>
        <v>11.595407553639152</v>
      </c>
      <c r="H9" s="58" t="str">
        <f t="shared" si="2"/>
        <v>+</v>
      </c>
      <c r="I9" s="68">
        <f t="shared" si="3"/>
        <v>4.675472040668177E-05</v>
      </c>
      <c r="J9" s="69">
        <f t="shared" si="4"/>
        <v>0.004502541757443718</v>
      </c>
      <c r="K9" s="70">
        <f t="shared" si="5"/>
        <v>11.475</v>
      </c>
      <c r="L9" s="69">
        <f t="shared" si="6"/>
        <v>0.0036310820624546112</v>
      </c>
    </row>
    <row r="10" spans="1:12" ht="12">
      <c r="A10" s="61" t="s">
        <v>272</v>
      </c>
      <c r="B10" s="61">
        <v>75</v>
      </c>
      <c r="C10" s="58">
        <v>0.04981909722222222</v>
      </c>
      <c r="D10" s="61">
        <v>1240</v>
      </c>
      <c r="E10" s="58">
        <f t="shared" si="7"/>
        <v>0.004444212962962962</v>
      </c>
      <c r="F10" s="58">
        <f t="shared" si="0"/>
        <v>0.003584042712066905</v>
      </c>
      <c r="G10" s="62">
        <f t="shared" si="1"/>
        <v>11.625605500286474</v>
      </c>
      <c r="H10" s="58" t="str">
        <f t="shared" si="2"/>
        <v>+</v>
      </c>
      <c r="I10" s="68">
        <f t="shared" si="3"/>
        <v>5.832879448075534E-05</v>
      </c>
      <c r="J10" s="69">
        <f t="shared" si="4"/>
        <v>0.004502541757443718</v>
      </c>
      <c r="K10" s="70">
        <f t="shared" si="5"/>
        <v>11.475</v>
      </c>
      <c r="L10" s="69">
        <f t="shared" si="6"/>
        <v>0.0036310820624546112</v>
      </c>
    </row>
    <row r="11" spans="1:12" ht="12">
      <c r="A11" s="61" t="s">
        <v>272</v>
      </c>
      <c r="B11" s="61">
        <v>75</v>
      </c>
      <c r="C11" s="58">
        <v>0.05423321759259259</v>
      </c>
      <c r="D11" s="61">
        <v>1240</v>
      </c>
      <c r="E11" s="58">
        <f t="shared" si="7"/>
        <v>0.004414120370370374</v>
      </c>
      <c r="F11" s="58">
        <f t="shared" si="0"/>
        <v>0.0035597744922341726</v>
      </c>
      <c r="G11" s="62">
        <f t="shared" si="1"/>
        <v>11.704861293198375</v>
      </c>
      <c r="H11" s="58" t="str">
        <f t="shared" si="2"/>
        <v>+</v>
      </c>
      <c r="I11" s="68">
        <f t="shared" si="3"/>
        <v>8.842138707334385E-05</v>
      </c>
      <c r="J11" s="69">
        <f t="shared" si="4"/>
        <v>0.004502541757443718</v>
      </c>
      <c r="K11" s="70">
        <f t="shared" si="5"/>
        <v>11.475</v>
      </c>
      <c r="L11" s="69">
        <f t="shared" si="6"/>
        <v>0.0036310820624546112</v>
      </c>
    </row>
    <row r="12" spans="2:12" ht="12">
      <c r="B12" s="61">
        <v>65</v>
      </c>
      <c r="C12" s="58">
        <v>0.05974803240740741</v>
      </c>
      <c r="D12" s="61">
        <v>1300</v>
      </c>
      <c r="E12" s="58">
        <f t="shared" si="7"/>
        <v>0.00551481481481482</v>
      </c>
      <c r="F12" s="58">
        <f t="shared" si="0"/>
        <v>0.004242165242165246</v>
      </c>
      <c r="G12" s="62">
        <f t="shared" si="1"/>
        <v>9.822028206850225</v>
      </c>
      <c r="H12" s="58" t="str">
        <f t="shared" si="2"/>
        <v>-</v>
      </c>
      <c r="I12" s="68">
        <f t="shared" si="3"/>
        <v>6.819172113290296E-05</v>
      </c>
      <c r="J12" s="69">
        <f t="shared" si="4"/>
        <v>0.005446623093681917</v>
      </c>
      <c r="K12" s="70">
        <f t="shared" si="5"/>
        <v>9.945</v>
      </c>
      <c r="L12" s="69">
        <f t="shared" si="6"/>
        <v>0.004189710072063013</v>
      </c>
    </row>
    <row r="13" spans="9:10" ht="12">
      <c r="I13" s="61"/>
      <c r="J13" s="61"/>
    </row>
    <row r="14" spans="4:10" ht="12">
      <c r="D14" s="71">
        <f>SUM(D5:D13)</f>
        <v>15240</v>
      </c>
      <c r="E14" s="58">
        <f>SUM(E5:E12)</f>
        <v>0.05974803240740741</v>
      </c>
      <c r="F14" s="58"/>
      <c r="I14" s="61"/>
      <c r="J14" s="61"/>
    </row>
    <row r="15" spans="9:10" ht="12">
      <c r="I15" s="61"/>
      <c r="J15" s="61"/>
    </row>
    <row r="16" spans="2:12" ht="12">
      <c r="B16" s="72">
        <v>65</v>
      </c>
      <c r="C16" s="74"/>
      <c r="D16" s="73">
        <f>SUMIF(B5:B12,B16,D5:D12)</f>
        <v>9040</v>
      </c>
      <c r="E16" s="74">
        <f>SUMIF(B5:B12,B16,E5:E12)</f>
        <v>0.03739745370370371</v>
      </c>
      <c r="F16" s="74"/>
      <c r="G16" s="75">
        <f>((D16*$E$1)/E16)/1000</f>
        <v>10.071986976732667</v>
      </c>
      <c r="H16" s="74" t="str">
        <f>IF($G16&gt;$K16,"+","-")</f>
        <v>+</v>
      </c>
      <c r="I16" s="76">
        <f>IF($E16&gt;$J16,$E16-$J16,$J16-$E16)</f>
        <v>0.0004775253477459218</v>
      </c>
      <c r="J16" s="77">
        <f>L16*(D16/1000)</f>
        <v>0.03787497905144963</v>
      </c>
      <c r="K16" s="78">
        <f>($C$1*B16)/100</f>
        <v>9.945</v>
      </c>
      <c r="L16" s="79">
        <f>$E$1/K16</f>
        <v>0.004189710072063013</v>
      </c>
    </row>
    <row r="17" spans="2:12" ht="12">
      <c r="B17" s="88">
        <v>75</v>
      </c>
      <c r="C17" s="89"/>
      <c r="D17" s="90">
        <f>SUMIF(B5:B12,B17,D5:D12)</f>
        <v>6200</v>
      </c>
      <c r="E17" s="89">
        <f>SUMIF(B5:B12,B17,E5:E12)</f>
        <v>0.022350578703703702</v>
      </c>
      <c r="F17" s="89"/>
      <c r="G17" s="91">
        <f>((D17*$E$1)/E17)/1000</f>
        <v>11.558239129196464</v>
      </c>
      <c r="H17" s="89" t="str">
        <f>IF($G17&gt;$K17,"+","-")</f>
        <v>+</v>
      </c>
      <c r="I17" s="92">
        <f>IF($E17&gt;$J17,$E17-$J17,$J17-$E17)</f>
        <v>0.00016213008351488936</v>
      </c>
      <c r="J17" s="93">
        <f>L17*(D17/1000)</f>
        <v>0.02251270878721859</v>
      </c>
      <c r="K17" s="94">
        <f>($C$1*B17)/100</f>
        <v>11.475</v>
      </c>
      <c r="L17" s="95">
        <f>$E$1/K17</f>
        <v>0.0036310820624546112</v>
      </c>
    </row>
    <row r="18" ht="12">
      <c r="E18" s="58"/>
    </row>
    <row r="20" spans="1:12" ht="12">
      <c r="A20" s="181" t="s">
        <v>279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</row>
    <row r="21" spans="2:12" ht="12">
      <c r="B21" s="61">
        <v>65</v>
      </c>
      <c r="C21" s="58">
        <v>0.028697685185185184</v>
      </c>
      <c r="D21" s="61">
        <v>7000</v>
      </c>
      <c r="E21" s="58">
        <f>C21</f>
        <v>0.028697685185185184</v>
      </c>
      <c r="F21" s="58">
        <f aca="true" t="shared" si="8" ref="F21:F30">$E$2*E21/D21</f>
        <v>0.0040996693121693115</v>
      </c>
      <c r="G21" s="62">
        <f aca="true" t="shared" si="9" ref="G21:G30">((D21*$E$1)/E21)/1000</f>
        <v>10.163421362543758</v>
      </c>
      <c r="H21" s="58" t="str">
        <f aca="true" t="shared" si="10" ref="H21:H30">IF($G21&gt;$K21,"+","-")</f>
        <v>+</v>
      </c>
      <c r="I21" s="68">
        <f aca="true" t="shared" si="11" ref="I21:I30">IF($E21&gt;$J21,$E21-$J21,$J21-$E21)</f>
        <v>0.0006302853192559042</v>
      </c>
      <c r="J21" s="69">
        <f aca="true" t="shared" si="12" ref="J21:J30">L21*(D21/1000)</f>
        <v>0.029327970504441088</v>
      </c>
      <c r="K21" s="70">
        <f aca="true" t="shared" si="13" ref="K21:K30">($C$1*B21)/100</f>
        <v>9.945</v>
      </c>
      <c r="L21" s="69">
        <f aca="true" t="shared" si="14" ref="L21:L30">$E$1/K21</f>
        <v>0.004189710072063013</v>
      </c>
    </row>
    <row r="22" spans="2:12" ht="12">
      <c r="B22" s="61">
        <v>65</v>
      </c>
      <c r="C22" s="58">
        <v>0.03186539351851852</v>
      </c>
      <c r="D22" s="61">
        <v>740</v>
      </c>
      <c r="E22" s="58">
        <f aca="true" t="shared" si="15" ref="E22:E30">C22-C21</f>
        <v>0.003167708333333335</v>
      </c>
      <c r="F22" s="58">
        <f t="shared" si="8"/>
        <v>0.004280686936936939</v>
      </c>
      <c r="G22" s="62">
        <f t="shared" si="9"/>
        <v>9.733640249917785</v>
      </c>
      <c r="H22" s="58" t="str">
        <f t="shared" si="10"/>
        <v>-</v>
      </c>
      <c r="I22" s="68">
        <f t="shared" si="11"/>
        <v>6.73228800067054E-05</v>
      </c>
      <c r="J22" s="69">
        <f t="shared" si="12"/>
        <v>0.0031003854533266295</v>
      </c>
      <c r="K22" s="70">
        <f t="shared" si="13"/>
        <v>9.945</v>
      </c>
      <c r="L22" s="69">
        <f t="shared" si="14"/>
        <v>0.004189710072063013</v>
      </c>
    </row>
    <row r="23" spans="1:12" ht="12">
      <c r="A23" s="61" t="s">
        <v>272</v>
      </c>
      <c r="B23" s="61">
        <v>75</v>
      </c>
      <c r="C23" s="58">
        <v>0.0364630787037037</v>
      </c>
      <c r="D23" s="61">
        <v>1240</v>
      </c>
      <c r="E23" s="58">
        <f t="shared" si="15"/>
        <v>0.004597685185185184</v>
      </c>
      <c r="F23" s="58">
        <f t="shared" si="8"/>
        <v>0.003707810633213858</v>
      </c>
      <c r="G23" s="62">
        <f t="shared" si="9"/>
        <v>11.237539019232708</v>
      </c>
      <c r="H23" s="58" t="str">
        <f t="shared" si="10"/>
        <v>-</v>
      </c>
      <c r="I23" s="68">
        <f t="shared" si="11"/>
        <v>9.514342774146617E-05</v>
      </c>
      <c r="J23" s="69">
        <f t="shared" si="12"/>
        <v>0.004502541757443718</v>
      </c>
      <c r="K23" s="70">
        <f t="shared" si="13"/>
        <v>11.475</v>
      </c>
      <c r="L23" s="69">
        <f t="shared" si="14"/>
        <v>0.0036310820624546112</v>
      </c>
    </row>
    <row r="24" spans="1:12" ht="12">
      <c r="A24" s="61" t="s">
        <v>272</v>
      </c>
      <c r="B24" s="61">
        <v>75</v>
      </c>
      <c r="C24" s="58">
        <v>0.04085810185185185</v>
      </c>
      <c r="D24" s="61">
        <v>1240</v>
      </c>
      <c r="E24" s="58">
        <f t="shared" si="15"/>
        <v>0.004395023148148144</v>
      </c>
      <c r="F24" s="58">
        <f t="shared" si="8"/>
        <v>0.003544373506571084</v>
      </c>
      <c r="G24" s="62">
        <f t="shared" si="9"/>
        <v>11.755721170305227</v>
      </c>
      <c r="H24" s="58" t="str">
        <f t="shared" si="10"/>
        <v>+</v>
      </c>
      <c r="I24" s="68">
        <f t="shared" si="11"/>
        <v>0.00010751860929557322</v>
      </c>
      <c r="J24" s="69">
        <f t="shared" si="12"/>
        <v>0.004502541757443718</v>
      </c>
      <c r="K24" s="70">
        <f t="shared" si="13"/>
        <v>11.475</v>
      </c>
      <c r="L24" s="69">
        <f t="shared" si="14"/>
        <v>0.0036310820624546112</v>
      </c>
    </row>
    <row r="25" spans="1:12" ht="12">
      <c r="A25" s="61" t="s">
        <v>272</v>
      </c>
      <c r="B25" s="61">
        <v>75</v>
      </c>
      <c r="C25" s="58">
        <v>0.04521354166666666</v>
      </c>
      <c r="D25" s="61">
        <v>1240</v>
      </c>
      <c r="E25" s="58">
        <f t="shared" si="15"/>
        <v>0.0043554398148148155</v>
      </c>
      <c r="F25" s="58">
        <f t="shared" si="8"/>
        <v>0.003512451463560335</v>
      </c>
      <c r="G25" s="62">
        <f t="shared" si="9"/>
        <v>11.862560123302593</v>
      </c>
      <c r="H25" s="58" t="str">
        <f t="shared" si="10"/>
        <v>+</v>
      </c>
      <c r="I25" s="68">
        <f t="shared" si="11"/>
        <v>0.0001471019426289022</v>
      </c>
      <c r="J25" s="69">
        <f t="shared" si="12"/>
        <v>0.004502541757443718</v>
      </c>
      <c r="K25" s="70">
        <f t="shared" si="13"/>
        <v>11.475</v>
      </c>
      <c r="L25" s="69">
        <f t="shared" si="14"/>
        <v>0.0036310820624546112</v>
      </c>
    </row>
    <row r="26" spans="1:12" ht="12">
      <c r="A26" s="61" t="s">
        <v>272</v>
      </c>
      <c r="B26" s="61">
        <v>75</v>
      </c>
      <c r="C26" s="58">
        <v>0.04961516203703704</v>
      </c>
      <c r="D26" s="61">
        <v>1240</v>
      </c>
      <c r="E26" s="58">
        <f t="shared" si="15"/>
        <v>0.004401620370370375</v>
      </c>
      <c r="F26" s="58">
        <f t="shared" si="8"/>
        <v>0.0035496938470728837</v>
      </c>
      <c r="G26" s="62">
        <f t="shared" si="9"/>
        <v>11.73810149881671</v>
      </c>
      <c r="H26" s="58" t="str">
        <f t="shared" si="10"/>
        <v>+</v>
      </c>
      <c r="I26" s="68">
        <f t="shared" si="11"/>
        <v>0.00010092138707334247</v>
      </c>
      <c r="J26" s="69">
        <f t="shared" si="12"/>
        <v>0.004502541757443718</v>
      </c>
      <c r="K26" s="70">
        <f t="shared" si="13"/>
        <v>11.475</v>
      </c>
      <c r="L26" s="69">
        <f t="shared" si="14"/>
        <v>0.0036310820624546112</v>
      </c>
    </row>
    <row r="27" spans="1:12" ht="12">
      <c r="A27" s="61" t="s">
        <v>272</v>
      </c>
      <c r="B27" s="61">
        <v>75</v>
      </c>
      <c r="C27" s="58">
        <v>0.054000231481481475</v>
      </c>
      <c r="D27" s="61">
        <v>1240</v>
      </c>
      <c r="E27" s="58">
        <f t="shared" si="15"/>
        <v>0.004385069444444438</v>
      </c>
      <c r="F27" s="58">
        <f t="shared" si="8"/>
        <v>0.0035363463261648695</v>
      </c>
      <c r="G27" s="62">
        <f t="shared" si="9"/>
        <v>11.782405574471472</v>
      </c>
      <c r="H27" s="58" t="str">
        <f t="shared" si="10"/>
        <v>+</v>
      </c>
      <c r="I27" s="68">
        <f t="shared" si="11"/>
        <v>0.00011747231299927968</v>
      </c>
      <c r="J27" s="69">
        <f t="shared" si="12"/>
        <v>0.004502541757443718</v>
      </c>
      <c r="K27" s="70">
        <f t="shared" si="13"/>
        <v>11.475</v>
      </c>
      <c r="L27" s="69">
        <f t="shared" si="14"/>
        <v>0.0036310820624546112</v>
      </c>
    </row>
    <row r="28" spans="1:12" ht="12">
      <c r="A28" s="61" t="s">
        <v>272</v>
      </c>
      <c r="B28" s="61">
        <v>75</v>
      </c>
      <c r="C28" s="58">
        <v>0.055741087962962954</v>
      </c>
      <c r="D28" s="61">
        <v>500</v>
      </c>
      <c r="E28" s="58">
        <f t="shared" si="15"/>
        <v>0.0017408564814814786</v>
      </c>
      <c r="F28" s="58">
        <f t="shared" si="8"/>
        <v>0.0034817129629629573</v>
      </c>
      <c r="G28" s="62">
        <f t="shared" si="9"/>
        <v>11.967289408948893</v>
      </c>
      <c r="H28" s="58" t="str">
        <f t="shared" si="10"/>
        <v>+</v>
      </c>
      <c r="I28" s="68">
        <f t="shared" si="11"/>
        <v>7.468454974582698E-05</v>
      </c>
      <c r="J28" s="69">
        <f t="shared" si="12"/>
        <v>0.0018155410312273056</v>
      </c>
      <c r="K28" s="70">
        <f t="shared" si="13"/>
        <v>11.475</v>
      </c>
      <c r="L28" s="69">
        <f t="shared" si="14"/>
        <v>0.0036310820624546112</v>
      </c>
    </row>
    <row r="29" spans="2:12" ht="12">
      <c r="B29" s="61">
        <v>65</v>
      </c>
      <c r="C29" s="58">
        <v>0.05898460648148148</v>
      </c>
      <c r="D29" s="61">
        <v>740</v>
      </c>
      <c r="E29" s="58">
        <f t="shared" si="15"/>
        <v>0.0032435185185185275</v>
      </c>
      <c r="F29" s="58">
        <f t="shared" si="8"/>
        <v>0.004383133133133145</v>
      </c>
      <c r="G29" s="62">
        <f t="shared" si="9"/>
        <v>9.506137596345964</v>
      </c>
      <c r="H29" s="58" t="str">
        <f t="shared" si="10"/>
        <v>-</v>
      </c>
      <c r="I29" s="68">
        <f t="shared" si="11"/>
        <v>0.00014313306519189804</v>
      </c>
      <c r="J29" s="69">
        <f t="shared" si="12"/>
        <v>0.0031003854533266295</v>
      </c>
      <c r="K29" s="70">
        <f t="shared" si="13"/>
        <v>9.945</v>
      </c>
      <c r="L29" s="69">
        <f t="shared" si="14"/>
        <v>0.004189710072063013</v>
      </c>
    </row>
    <row r="30" spans="2:12" ht="12">
      <c r="B30" s="61">
        <v>65</v>
      </c>
      <c r="C30" s="58">
        <v>0.06471064814814814</v>
      </c>
      <c r="D30" s="61">
        <v>1300</v>
      </c>
      <c r="E30" s="58">
        <f t="shared" si="15"/>
        <v>0.0057260416666666605</v>
      </c>
      <c r="F30" s="58">
        <f t="shared" si="8"/>
        <v>0.004404647435897431</v>
      </c>
      <c r="G30" s="62">
        <f t="shared" si="9"/>
        <v>9.459705293796626</v>
      </c>
      <c r="H30" s="58" t="str">
        <f t="shared" si="10"/>
        <v>-</v>
      </c>
      <c r="I30" s="68">
        <f t="shared" si="11"/>
        <v>0.0002794185729847439</v>
      </c>
      <c r="J30" s="69">
        <f t="shared" si="12"/>
        <v>0.005446623093681917</v>
      </c>
      <c r="K30" s="70">
        <f t="shared" si="13"/>
        <v>9.945</v>
      </c>
      <c r="L30" s="69">
        <f t="shared" si="14"/>
        <v>0.004189710072063013</v>
      </c>
    </row>
    <row r="31" spans="9:10" ht="12">
      <c r="I31" s="61"/>
      <c r="J31" s="61"/>
    </row>
    <row r="32" spans="4:10" ht="12">
      <c r="D32" s="71">
        <f>SUM(D21:D31)</f>
        <v>16480</v>
      </c>
      <c r="E32" s="58">
        <f>SUM(E21:E30)</f>
        <v>0.06471064814814814</v>
      </c>
      <c r="F32" s="58"/>
      <c r="I32" s="61"/>
      <c r="J32" s="61"/>
    </row>
    <row r="33" spans="9:10" ht="12">
      <c r="I33" s="61"/>
      <c r="J33" s="61"/>
    </row>
    <row r="34" spans="2:12" ht="12">
      <c r="B34" s="72">
        <v>65</v>
      </c>
      <c r="C34" s="74"/>
      <c r="D34" s="73">
        <f>SUMIF(B21:B30,B34,D21:D30)</f>
        <v>9780</v>
      </c>
      <c r="E34" s="74">
        <f>SUMIF(B21:B30,B34,E21:E30)</f>
        <v>0.04083495370370371</v>
      </c>
      <c r="F34" s="74"/>
      <c r="G34" s="75">
        <f>((D34*$E$1)/E34)/1000</f>
        <v>9.979195836899894</v>
      </c>
      <c r="H34" s="74" t="str">
        <f>IF($G34&gt;$K34,"+","-")</f>
        <v>+</v>
      </c>
      <c r="I34" s="76">
        <f>IF($E34&gt;$J34,$E34-$J34,$J34-$E34)</f>
        <v>0.00014041080107255605</v>
      </c>
      <c r="J34" s="77">
        <f>L34*(D34/1000)</f>
        <v>0.04097536450477626</v>
      </c>
      <c r="K34" s="78">
        <f>($C$1*B34)/100</f>
        <v>9.945</v>
      </c>
      <c r="L34" s="79">
        <f>$E$1/K34</f>
        <v>0.004189710072063013</v>
      </c>
    </row>
    <row r="35" spans="2:12" ht="12">
      <c r="B35" s="88">
        <v>75</v>
      </c>
      <c r="C35" s="89"/>
      <c r="D35" s="90">
        <f>SUMIF(B21:B30,B35,D21:D30)</f>
        <v>6700</v>
      </c>
      <c r="E35" s="89">
        <f>SUMIF(B21:B30,B35,E21:E30)</f>
        <v>0.023875694444444436</v>
      </c>
      <c r="F35" s="89"/>
      <c r="G35" s="91">
        <f>((D35*$E$1)/E35)/1000</f>
        <v>11.69250458101859</v>
      </c>
      <c r="H35" s="89" t="str">
        <f>IF($G35&gt;$K35,"+","-")</f>
        <v>+</v>
      </c>
      <c r="I35" s="92">
        <f>IF($E35&gt;$J35,$E35-$J35,$J35-$E35)</f>
        <v>0.00045255537400146206</v>
      </c>
      <c r="J35" s="93">
        <f>L35*(D35/1000)</f>
        <v>0.024328249818445898</v>
      </c>
      <c r="K35" s="94">
        <f>($C$1*B35)/100</f>
        <v>11.475</v>
      </c>
      <c r="L35" s="95">
        <f>$E$1/K35</f>
        <v>0.0036310820624546112</v>
      </c>
    </row>
    <row r="38" spans="1:12" ht="12">
      <c r="A38" s="181" t="s">
        <v>280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</row>
    <row r="39" spans="2:12" ht="12">
      <c r="B39" s="61">
        <v>65</v>
      </c>
      <c r="C39" s="58">
        <v>0.02871539351851852</v>
      </c>
      <c r="D39" s="61">
        <v>7000</v>
      </c>
      <c r="E39" s="58">
        <f>C39</f>
        <v>0.02871539351851852</v>
      </c>
      <c r="F39" s="58">
        <f aca="true" t="shared" si="16" ref="F39:F48">$E$2*E39/D39</f>
        <v>0.004102199074074074</v>
      </c>
      <c r="G39" s="62">
        <f aca="true" t="shared" si="17" ref="G39:G48">((D39*$E$1)/E39)/1000</f>
        <v>10.157153739807576</v>
      </c>
      <c r="H39" s="58" t="str">
        <f aca="true" t="shared" si="18" ref="H39:H48">IF($G39&gt;$K39,"+","-")</f>
        <v>+</v>
      </c>
      <c r="I39" s="68">
        <f aca="true" t="shared" si="19" ref="I39:I48">IF($E39&gt;$J39,$E39-$J39,$J39-$E39)</f>
        <v>0.0006125769859225694</v>
      </c>
      <c r="J39" s="69">
        <f aca="true" t="shared" si="20" ref="J39:J48">L39*(D39/1000)</f>
        <v>0.029327970504441088</v>
      </c>
      <c r="K39" s="70">
        <f aca="true" t="shared" si="21" ref="K39:K48">($C$1*B39)/100</f>
        <v>9.945</v>
      </c>
      <c r="L39" s="69">
        <f aca="true" t="shared" si="22" ref="L39:L48">$E$1/K39</f>
        <v>0.004189710072063013</v>
      </c>
    </row>
    <row r="40" spans="2:12" ht="12">
      <c r="B40" s="61">
        <v>65</v>
      </c>
      <c r="C40" s="58">
        <v>0.031875</v>
      </c>
      <c r="D40" s="61">
        <v>740</v>
      </c>
      <c r="E40" s="58">
        <f aca="true" t="shared" si="23" ref="E40:E48">C40-C39</f>
        <v>0.003159606481481482</v>
      </c>
      <c r="F40" s="58">
        <f t="shared" si="16"/>
        <v>0.004269738488488489</v>
      </c>
      <c r="G40" s="62">
        <f t="shared" si="17"/>
        <v>9.7585992160885</v>
      </c>
      <c r="H40" s="58" t="str">
        <f t="shared" si="18"/>
        <v>-</v>
      </c>
      <c r="I40" s="68">
        <f t="shared" si="19"/>
        <v>5.922102815485251E-05</v>
      </c>
      <c r="J40" s="69">
        <f t="shared" si="20"/>
        <v>0.0031003854533266295</v>
      </c>
      <c r="K40" s="70">
        <f t="shared" si="21"/>
        <v>9.945</v>
      </c>
      <c r="L40" s="69">
        <f t="shared" si="22"/>
        <v>0.004189710072063013</v>
      </c>
    </row>
    <row r="41" spans="1:12" ht="12">
      <c r="A41" s="61" t="s">
        <v>272</v>
      </c>
      <c r="B41" s="61">
        <v>75</v>
      </c>
      <c r="C41" s="58">
        <v>0.03629618055555555</v>
      </c>
      <c r="D41" s="61">
        <v>1240</v>
      </c>
      <c r="E41" s="58">
        <f t="shared" si="23"/>
        <v>0.00442118055555555</v>
      </c>
      <c r="F41" s="58">
        <f t="shared" si="16"/>
        <v>0.003565468189964153</v>
      </c>
      <c r="G41" s="62">
        <f t="shared" si="17"/>
        <v>11.686169795020827</v>
      </c>
      <c r="H41" s="58" t="str">
        <f t="shared" si="18"/>
        <v>+</v>
      </c>
      <c r="I41" s="68">
        <f t="shared" si="19"/>
        <v>8.136120188816792E-05</v>
      </c>
      <c r="J41" s="69">
        <f t="shared" si="20"/>
        <v>0.004502541757443718</v>
      </c>
      <c r="K41" s="70">
        <f t="shared" si="21"/>
        <v>11.475</v>
      </c>
      <c r="L41" s="69">
        <f t="shared" si="22"/>
        <v>0.0036310820624546112</v>
      </c>
    </row>
    <row r="42" spans="1:12" ht="12">
      <c r="A42" s="61" t="s">
        <v>272</v>
      </c>
      <c r="B42" s="61">
        <v>75</v>
      </c>
      <c r="C42" s="58">
        <v>0.0407181712962963</v>
      </c>
      <c r="D42" s="61">
        <v>1240</v>
      </c>
      <c r="E42" s="58">
        <f t="shared" si="23"/>
        <v>0.004421990740740747</v>
      </c>
      <c r="F42" s="58">
        <f t="shared" si="16"/>
        <v>0.0035661215651135057</v>
      </c>
      <c r="G42" s="62">
        <f t="shared" si="17"/>
        <v>11.684028686593711</v>
      </c>
      <c r="H42" s="58" t="str">
        <f t="shared" si="18"/>
        <v>+</v>
      </c>
      <c r="I42" s="68">
        <f t="shared" si="19"/>
        <v>8.055101670297049E-05</v>
      </c>
      <c r="J42" s="69">
        <f t="shared" si="20"/>
        <v>0.004502541757443718</v>
      </c>
      <c r="K42" s="70">
        <f t="shared" si="21"/>
        <v>11.475</v>
      </c>
      <c r="L42" s="69">
        <f t="shared" si="22"/>
        <v>0.0036310820624546112</v>
      </c>
    </row>
    <row r="43" spans="1:12" ht="12">
      <c r="A43" s="61" t="s">
        <v>272</v>
      </c>
      <c r="B43" s="61">
        <v>75</v>
      </c>
      <c r="C43" s="58">
        <v>0.04507372685185185</v>
      </c>
      <c r="D43" s="61">
        <v>1240</v>
      </c>
      <c r="E43" s="58">
        <f t="shared" si="23"/>
        <v>0.00435555555555555</v>
      </c>
      <c r="F43" s="58">
        <f t="shared" si="16"/>
        <v>0.0035125448028673787</v>
      </c>
      <c r="G43" s="62">
        <f t="shared" si="17"/>
        <v>11.862244897959199</v>
      </c>
      <c r="H43" s="58" t="str">
        <f t="shared" si="18"/>
        <v>+</v>
      </c>
      <c r="I43" s="68">
        <f t="shared" si="19"/>
        <v>0.00014698620188816763</v>
      </c>
      <c r="J43" s="69">
        <f t="shared" si="20"/>
        <v>0.004502541757443718</v>
      </c>
      <c r="K43" s="70">
        <f t="shared" si="21"/>
        <v>11.475</v>
      </c>
      <c r="L43" s="69">
        <f t="shared" si="22"/>
        <v>0.0036310820624546112</v>
      </c>
    </row>
    <row r="44" spans="1:12" ht="12">
      <c r="A44" s="61" t="s">
        <v>272</v>
      </c>
      <c r="B44" s="61">
        <v>75</v>
      </c>
      <c r="C44" s="58">
        <v>0.04941377314814815</v>
      </c>
      <c r="D44" s="61">
        <v>1240</v>
      </c>
      <c r="E44" s="58">
        <f t="shared" si="23"/>
        <v>0.0043400462962963</v>
      </c>
      <c r="F44" s="58">
        <f t="shared" si="16"/>
        <v>0.003500037335722823</v>
      </c>
      <c r="G44" s="62">
        <f t="shared" si="17"/>
        <v>11.904634913862061</v>
      </c>
      <c r="H44" s="58" t="str">
        <f t="shared" si="18"/>
        <v>+</v>
      </c>
      <c r="I44" s="68">
        <f t="shared" si="19"/>
        <v>0.00016249546114741747</v>
      </c>
      <c r="J44" s="69">
        <f t="shared" si="20"/>
        <v>0.004502541757443718</v>
      </c>
      <c r="K44" s="70">
        <f t="shared" si="21"/>
        <v>11.475</v>
      </c>
      <c r="L44" s="69">
        <f t="shared" si="22"/>
        <v>0.0036310820624546112</v>
      </c>
    </row>
    <row r="45" spans="1:12" ht="12">
      <c r="A45" s="61" t="s">
        <v>272</v>
      </c>
      <c r="B45" s="61">
        <v>75</v>
      </c>
      <c r="C45" s="58">
        <v>0.05376712962962962</v>
      </c>
      <c r="D45" s="61">
        <v>1240</v>
      </c>
      <c r="E45" s="58">
        <f t="shared" si="23"/>
        <v>0.004353356481481475</v>
      </c>
      <c r="F45" s="58">
        <f t="shared" si="16"/>
        <v>0.003510771356033448</v>
      </c>
      <c r="G45" s="62">
        <f t="shared" si="17"/>
        <v>11.8682370457023</v>
      </c>
      <c r="H45" s="58" t="str">
        <f t="shared" si="18"/>
        <v>+</v>
      </c>
      <c r="I45" s="68">
        <f t="shared" si="19"/>
        <v>0.00014918527596224224</v>
      </c>
      <c r="J45" s="69">
        <f t="shared" si="20"/>
        <v>0.004502541757443718</v>
      </c>
      <c r="K45" s="70">
        <f t="shared" si="21"/>
        <v>11.475</v>
      </c>
      <c r="L45" s="69">
        <f t="shared" si="22"/>
        <v>0.0036310820624546112</v>
      </c>
    </row>
    <row r="46" spans="1:12" ht="12">
      <c r="A46" s="61" t="s">
        <v>272</v>
      </c>
      <c r="B46" s="61">
        <v>75</v>
      </c>
      <c r="C46" s="58">
        <v>0.05808414351851852</v>
      </c>
      <c r="D46" s="61">
        <v>1240</v>
      </c>
      <c r="E46" s="58">
        <f t="shared" si="23"/>
        <v>0.0043170138888888945</v>
      </c>
      <c r="F46" s="58">
        <f t="shared" si="16"/>
        <v>0.003481462813620076</v>
      </c>
      <c r="G46" s="62">
        <f t="shared" si="17"/>
        <v>11.968149280141542</v>
      </c>
      <c r="H46" s="58" t="str">
        <f t="shared" si="18"/>
        <v>+</v>
      </c>
      <c r="I46" s="68">
        <f t="shared" si="19"/>
        <v>0.00018552786855482312</v>
      </c>
      <c r="J46" s="69">
        <f t="shared" si="20"/>
        <v>0.004502541757443718</v>
      </c>
      <c r="K46" s="70">
        <f t="shared" si="21"/>
        <v>11.475</v>
      </c>
      <c r="L46" s="69">
        <f t="shared" si="22"/>
        <v>0.0036310820624546112</v>
      </c>
    </row>
    <row r="47" spans="1:12" ht="12">
      <c r="A47" s="61" t="s">
        <v>272</v>
      </c>
      <c r="B47" s="61">
        <v>75</v>
      </c>
      <c r="C47" s="58">
        <v>0.05990358796296296</v>
      </c>
      <c r="D47" s="61">
        <v>500</v>
      </c>
      <c r="E47" s="58">
        <f t="shared" si="23"/>
        <v>0.001819444444444443</v>
      </c>
      <c r="F47" s="58">
        <f t="shared" si="16"/>
        <v>0.0036388888888888855</v>
      </c>
      <c r="G47" s="62">
        <f t="shared" si="17"/>
        <v>11.450381679389322</v>
      </c>
      <c r="H47" s="58" t="str">
        <f t="shared" si="18"/>
        <v>-</v>
      </c>
      <c r="I47" s="68">
        <f t="shared" si="19"/>
        <v>3.903413217137353E-06</v>
      </c>
      <c r="J47" s="69">
        <f t="shared" si="20"/>
        <v>0.0018155410312273056</v>
      </c>
      <c r="K47" s="70">
        <f t="shared" si="21"/>
        <v>11.475</v>
      </c>
      <c r="L47" s="69">
        <f t="shared" si="22"/>
        <v>0.0036310820624546112</v>
      </c>
    </row>
    <row r="48" spans="2:12" ht="12">
      <c r="B48" s="61">
        <v>65</v>
      </c>
      <c r="C48" s="58">
        <v>0.06813055555555554</v>
      </c>
      <c r="D48" s="61">
        <v>2040</v>
      </c>
      <c r="E48" s="58">
        <f t="shared" si="23"/>
        <v>0.008226967592592581</v>
      </c>
      <c r="F48" s="58">
        <f t="shared" si="16"/>
        <v>0.004032827251270873</v>
      </c>
      <c r="G48" s="62">
        <f t="shared" si="17"/>
        <v>10.33187490327937</v>
      </c>
      <c r="H48" s="58" t="str">
        <f t="shared" si="18"/>
        <v>+</v>
      </c>
      <c r="I48" s="68">
        <f t="shared" si="19"/>
        <v>0.00032004095441596526</v>
      </c>
      <c r="J48" s="69">
        <f t="shared" si="20"/>
        <v>0.008547008547008546</v>
      </c>
      <c r="K48" s="70">
        <f t="shared" si="21"/>
        <v>9.945</v>
      </c>
      <c r="L48" s="69">
        <f t="shared" si="22"/>
        <v>0.004189710072063013</v>
      </c>
    </row>
    <row r="49" spans="9:10" ht="12">
      <c r="I49" s="61"/>
      <c r="J49" s="61"/>
    </row>
    <row r="50" spans="4:10" ht="12">
      <c r="D50" s="71">
        <f>SUM(D39:D49)</f>
        <v>17720</v>
      </c>
      <c r="E50" s="58">
        <f>SUM(E39:E48)</f>
        <v>0.06813055555555554</v>
      </c>
      <c r="F50" s="58"/>
      <c r="I50" s="61"/>
      <c r="J50" s="61"/>
    </row>
    <row r="51" spans="9:10" ht="12">
      <c r="I51" s="61"/>
      <c r="J51" s="61"/>
    </row>
    <row r="52" spans="2:12" ht="12">
      <c r="B52" s="72">
        <v>65</v>
      </c>
      <c r="C52" s="74"/>
      <c r="D52" s="73">
        <f>SUMIF(B39:B48,B52,D39:D48)</f>
        <v>9780</v>
      </c>
      <c r="E52" s="74">
        <f>SUMIF(B39:B48,B52,E39:E48)</f>
        <v>0.04010196759259258</v>
      </c>
      <c r="F52" s="74"/>
      <c r="G52" s="75">
        <f>((D52*$E$1)/E52)/1000</f>
        <v>10.161596162560143</v>
      </c>
      <c r="H52" s="74" t="str">
        <f>IF($G52&gt;$K52,"+","-")</f>
        <v>+</v>
      </c>
      <c r="I52" s="76">
        <f>IF($E52&gt;$J52,$E52-$J52,$J52-$E52)</f>
        <v>0.0008733969121836813</v>
      </c>
      <c r="J52" s="77">
        <f>L52*(D52/1000)</f>
        <v>0.04097536450477626</v>
      </c>
      <c r="K52" s="78">
        <f>($C$1*B52)/100</f>
        <v>9.945</v>
      </c>
      <c r="L52" s="79">
        <f>$E$1/K52</f>
        <v>0.004189710072063013</v>
      </c>
    </row>
    <row r="53" spans="2:12" ht="12">
      <c r="B53" s="88">
        <v>75</v>
      </c>
      <c r="C53" s="89"/>
      <c r="D53" s="90">
        <f>SUMIF(B39:B48,B53,D39:D48)</f>
        <v>7940</v>
      </c>
      <c r="E53" s="89">
        <f>SUMIF(B39:B48,B53,E39:E48)</f>
        <v>0.02802858796296296</v>
      </c>
      <c r="F53" s="89"/>
      <c r="G53" s="91">
        <f>((D53*$E$1)/E53)/1000</f>
        <v>11.803424909256835</v>
      </c>
      <c r="H53" s="89" t="str">
        <f>IF($G53&gt;$K53,"+","-")</f>
        <v>+</v>
      </c>
      <c r="I53" s="92">
        <f>IF($E53&gt;$J53,$E53-$J53,$J53-$E53)</f>
        <v>0.0008022036129266552</v>
      </c>
      <c r="J53" s="93">
        <f>L53*(D53/1000)</f>
        <v>0.028830791575889615</v>
      </c>
      <c r="K53" s="94">
        <f>($C$1*B53)/100</f>
        <v>11.475</v>
      </c>
      <c r="L53" s="95">
        <f>$E$1/K53</f>
        <v>0.0036310820624546112</v>
      </c>
    </row>
    <row r="56" spans="1:12" ht="12">
      <c r="A56" s="181" t="s">
        <v>281</v>
      </c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</row>
    <row r="57" spans="2:12" ht="12">
      <c r="B57" s="61">
        <v>65</v>
      </c>
      <c r="C57" s="58">
        <v>0.028376273148148147</v>
      </c>
      <c r="D57" s="61">
        <v>7000</v>
      </c>
      <c r="E57" s="58">
        <f>C57</f>
        <v>0.028376273148148147</v>
      </c>
      <c r="F57" s="58">
        <f aca="true" t="shared" si="24" ref="F57:F66">$E$2*E57/D57</f>
        <v>0.004053753306878307</v>
      </c>
      <c r="G57" s="62">
        <f aca="true" t="shared" si="25" ref="G57:G66">((D57*$E$1)/E57)/1000</f>
        <v>10.27854028412822</v>
      </c>
      <c r="H57" s="58" t="str">
        <f aca="true" t="shared" si="26" ref="H57:H66">IF($G57&gt;$K57,"+","-")</f>
        <v>+</v>
      </c>
      <c r="I57" s="68">
        <f aca="true" t="shared" si="27" ref="I57:I66">IF($E57&gt;$J57,$E57-$J57,$J57-$E57)</f>
        <v>0.0009516973562929409</v>
      </c>
      <c r="J57" s="69">
        <f aca="true" t="shared" si="28" ref="J57:J66">L57*(D57/1000)</f>
        <v>0.029327970504441088</v>
      </c>
      <c r="K57" s="70">
        <f aca="true" t="shared" si="29" ref="K57:K66">($C$1*B57)/100</f>
        <v>9.945</v>
      </c>
      <c r="L57" s="69">
        <f aca="true" t="shared" si="30" ref="L57:L66">$E$1/K57</f>
        <v>0.004189710072063013</v>
      </c>
    </row>
    <row r="58" spans="2:12" ht="12">
      <c r="B58" s="61">
        <v>65</v>
      </c>
      <c r="C58" s="58">
        <v>0.03140208333333333</v>
      </c>
      <c r="D58" s="61">
        <v>740</v>
      </c>
      <c r="E58" s="58">
        <f aca="true" t="shared" si="31" ref="E58:E66">C58-C57</f>
        <v>0.0030258101851851835</v>
      </c>
      <c r="F58" s="58">
        <f t="shared" si="24"/>
        <v>0.00408893268268268</v>
      </c>
      <c r="G58" s="62">
        <f t="shared" si="25"/>
        <v>10.19010825077459</v>
      </c>
      <c r="H58" s="58" t="str">
        <f t="shared" si="26"/>
        <v>+</v>
      </c>
      <c r="I58" s="68">
        <f t="shared" si="27"/>
        <v>7.457526814144601E-05</v>
      </c>
      <c r="J58" s="69">
        <f t="shared" si="28"/>
        <v>0.0031003854533266295</v>
      </c>
      <c r="K58" s="70">
        <f t="shared" si="29"/>
        <v>9.945</v>
      </c>
      <c r="L58" s="69">
        <f t="shared" si="30"/>
        <v>0.004189710072063013</v>
      </c>
    </row>
    <row r="59" spans="1:12" ht="12">
      <c r="A59" s="61" t="s">
        <v>272</v>
      </c>
      <c r="B59" s="61">
        <v>75</v>
      </c>
      <c r="C59" s="58">
        <v>0.03589988425925926</v>
      </c>
      <c r="D59" s="61">
        <v>1240</v>
      </c>
      <c r="E59" s="58">
        <f t="shared" si="31"/>
        <v>0.004497800925925929</v>
      </c>
      <c r="F59" s="58">
        <f t="shared" si="24"/>
        <v>0.0036272588112305883</v>
      </c>
      <c r="G59" s="62">
        <f t="shared" si="25"/>
        <v>11.487095031007943</v>
      </c>
      <c r="H59" s="58" t="str">
        <f t="shared" si="26"/>
        <v>+</v>
      </c>
      <c r="I59" s="68">
        <f t="shared" si="27"/>
        <v>4.740831517788258E-06</v>
      </c>
      <c r="J59" s="69">
        <f t="shared" si="28"/>
        <v>0.004502541757443718</v>
      </c>
      <c r="K59" s="70">
        <f t="shared" si="29"/>
        <v>11.475</v>
      </c>
      <c r="L59" s="69">
        <f t="shared" si="30"/>
        <v>0.0036310820624546112</v>
      </c>
    </row>
    <row r="60" spans="1:12" ht="12">
      <c r="A60" s="61" t="s">
        <v>272</v>
      </c>
      <c r="B60" s="61">
        <v>75</v>
      </c>
      <c r="C60" s="58">
        <v>0.04036446759259259</v>
      </c>
      <c r="D60" s="61">
        <v>1240</v>
      </c>
      <c r="E60" s="58">
        <f t="shared" si="31"/>
        <v>0.004464583333333327</v>
      </c>
      <c r="F60" s="58">
        <f t="shared" si="24"/>
        <v>0.0036004704301075222</v>
      </c>
      <c r="G60" s="62">
        <f t="shared" si="25"/>
        <v>11.572561829211402</v>
      </c>
      <c r="H60" s="58" t="str">
        <f t="shared" si="26"/>
        <v>+</v>
      </c>
      <c r="I60" s="68">
        <f t="shared" si="27"/>
        <v>3.79584241103903E-05</v>
      </c>
      <c r="J60" s="69">
        <f t="shared" si="28"/>
        <v>0.004502541757443718</v>
      </c>
      <c r="K60" s="70">
        <f t="shared" si="29"/>
        <v>11.475</v>
      </c>
      <c r="L60" s="69">
        <f t="shared" si="30"/>
        <v>0.0036310820624546112</v>
      </c>
    </row>
    <row r="61" spans="1:12" ht="12">
      <c r="A61" s="61" t="s">
        <v>272</v>
      </c>
      <c r="B61" s="61">
        <v>75</v>
      </c>
      <c r="C61" s="58">
        <v>0.044710648148148145</v>
      </c>
      <c r="D61" s="61">
        <v>1240</v>
      </c>
      <c r="E61" s="58">
        <f t="shared" si="31"/>
        <v>0.004346180555555558</v>
      </c>
      <c r="F61" s="58">
        <f t="shared" si="24"/>
        <v>0.003504984318996418</v>
      </c>
      <c r="G61" s="62">
        <f t="shared" si="25"/>
        <v>11.887832547735073</v>
      </c>
      <c r="H61" s="58" t="str">
        <f t="shared" si="26"/>
        <v>+</v>
      </c>
      <c r="I61" s="68">
        <f t="shared" si="27"/>
        <v>0.00015636120188815966</v>
      </c>
      <c r="J61" s="69">
        <f t="shared" si="28"/>
        <v>0.004502541757443718</v>
      </c>
      <c r="K61" s="70">
        <f t="shared" si="29"/>
        <v>11.475</v>
      </c>
      <c r="L61" s="69">
        <f t="shared" si="30"/>
        <v>0.0036310820624546112</v>
      </c>
    </row>
    <row r="62" spans="1:12" ht="12">
      <c r="A62" s="61" t="s">
        <v>272</v>
      </c>
      <c r="B62" s="61">
        <v>75</v>
      </c>
      <c r="C62" s="58">
        <v>0.04912037037037037</v>
      </c>
      <c r="D62" s="61">
        <v>1240</v>
      </c>
      <c r="E62" s="58">
        <f t="shared" si="31"/>
        <v>0.004409722222222225</v>
      </c>
      <c r="F62" s="58">
        <f t="shared" si="24"/>
        <v>0.0035562275985663106</v>
      </c>
      <c r="G62" s="62">
        <f t="shared" si="25"/>
        <v>11.71653543307086</v>
      </c>
      <c r="H62" s="58" t="str">
        <f t="shared" si="26"/>
        <v>+</v>
      </c>
      <c r="I62" s="68">
        <f t="shared" si="27"/>
        <v>9.281953522149305E-05</v>
      </c>
      <c r="J62" s="69">
        <f t="shared" si="28"/>
        <v>0.004502541757443718</v>
      </c>
      <c r="K62" s="70">
        <f t="shared" si="29"/>
        <v>11.475</v>
      </c>
      <c r="L62" s="69">
        <f t="shared" si="30"/>
        <v>0.0036310820624546112</v>
      </c>
    </row>
    <row r="63" spans="1:12" ht="12">
      <c r="A63" s="61" t="s">
        <v>272</v>
      </c>
      <c r="B63" s="61">
        <v>75</v>
      </c>
      <c r="C63" s="58">
        <v>0.05344907407407407</v>
      </c>
      <c r="D63" s="61">
        <v>1240</v>
      </c>
      <c r="E63" s="58">
        <f t="shared" si="31"/>
        <v>0.004328703703703703</v>
      </c>
      <c r="F63" s="58">
        <f t="shared" si="24"/>
        <v>0.003490890083632018</v>
      </c>
      <c r="G63" s="62">
        <f t="shared" si="25"/>
        <v>11.93582887700535</v>
      </c>
      <c r="H63" s="58" t="str">
        <f t="shared" si="26"/>
        <v>+</v>
      </c>
      <c r="I63" s="68">
        <f t="shared" si="27"/>
        <v>0.00017383805374001499</v>
      </c>
      <c r="J63" s="69">
        <f t="shared" si="28"/>
        <v>0.004502541757443718</v>
      </c>
      <c r="K63" s="70">
        <f t="shared" si="29"/>
        <v>11.475</v>
      </c>
      <c r="L63" s="69">
        <f t="shared" si="30"/>
        <v>0.0036310820624546112</v>
      </c>
    </row>
    <row r="64" spans="1:12" ht="12">
      <c r="A64" s="61" t="s">
        <v>272</v>
      </c>
      <c r="B64" s="61">
        <v>75</v>
      </c>
      <c r="C64" s="58">
        <v>0.05783564814814814</v>
      </c>
      <c r="D64" s="61">
        <v>1240</v>
      </c>
      <c r="E64" s="58">
        <f t="shared" si="31"/>
        <v>0.0043865740740740705</v>
      </c>
      <c r="F64" s="58">
        <f t="shared" si="24"/>
        <v>0.0035375597371565086</v>
      </c>
      <c r="G64" s="62">
        <f t="shared" si="25"/>
        <v>11.778364116094995</v>
      </c>
      <c r="H64" s="58" t="str">
        <f t="shared" si="26"/>
        <v>+</v>
      </c>
      <c r="I64" s="68">
        <f t="shared" si="27"/>
        <v>0.00011596768336964713</v>
      </c>
      <c r="J64" s="69">
        <f t="shared" si="28"/>
        <v>0.004502541757443718</v>
      </c>
      <c r="K64" s="70">
        <f t="shared" si="29"/>
        <v>11.475</v>
      </c>
      <c r="L64" s="69">
        <f t="shared" si="30"/>
        <v>0.0036310820624546112</v>
      </c>
    </row>
    <row r="65" spans="1:12" ht="12">
      <c r="A65" s="61" t="s">
        <v>272</v>
      </c>
      <c r="B65" s="61">
        <v>75</v>
      </c>
      <c r="C65" s="58">
        <v>0.05961805555555555</v>
      </c>
      <c r="D65" s="61">
        <v>500</v>
      </c>
      <c r="E65" s="58">
        <f t="shared" si="31"/>
        <v>0.0017824074074074062</v>
      </c>
      <c r="F65" s="58">
        <f t="shared" si="24"/>
        <v>0.0035648148148148123</v>
      </c>
      <c r="G65" s="62">
        <f t="shared" si="25"/>
        <v>11.688311688311696</v>
      </c>
      <c r="H65" s="58" t="str">
        <f t="shared" si="26"/>
        <v>+</v>
      </c>
      <c r="I65" s="68">
        <f t="shared" si="27"/>
        <v>3.313362381989946E-05</v>
      </c>
      <c r="J65" s="69">
        <f t="shared" si="28"/>
        <v>0.0018155410312273056</v>
      </c>
      <c r="K65" s="70">
        <f t="shared" si="29"/>
        <v>11.475</v>
      </c>
      <c r="L65" s="69">
        <f t="shared" si="30"/>
        <v>0.0036310820624546112</v>
      </c>
    </row>
    <row r="66" spans="2:12" ht="12">
      <c r="B66" s="61">
        <v>65</v>
      </c>
      <c r="C66" s="58">
        <v>0.06778935185185185</v>
      </c>
      <c r="D66" s="61">
        <v>2040</v>
      </c>
      <c r="E66" s="58">
        <f t="shared" si="31"/>
        <v>0.008171296296296301</v>
      </c>
      <c r="F66" s="58">
        <f t="shared" si="24"/>
        <v>0.004005537400145246</v>
      </c>
      <c r="G66" s="62">
        <f t="shared" si="25"/>
        <v>10.402266288951834</v>
      </c>
      <c r="H66" s="58" t="str">
        <f t="shared" si="26"/>
        <v>+</v>
      </c>
      <c r="I66" s="68">
        <f t="shared" si="27"/>
        <v>0.00037571225071224464</v>
      </c>
      <c r="J66" s="69">
        <f t="shared" si="28"/>
        <v>0.008547008547008546</v>
      </c>
      <c r="K66" s="70">
        <f t="shared" si="29"/>
        <v>9.945</v>
      </c>
      <c r="L66" s="69">
        <f t="shared" si="30"/>
        <v>0.004189710072063013</v>
      </c>
    </row>
    <row r="67" spans="9:10" ht="12">
      <c r="I67" s="61"/>
      <c r="J67" s="61"/>
    </row>
    <row r="68" spans="4:10" ht="12">
      <c r="D68" s="71">
        <f>SUM(D57:D67)</f>
        <v>17720</v>
      </c>
      <c r="E68" s="58">
        <f>SUM(E57:E66)</f>
        <v>0.06778935185185185</v>
      </c>
      <c r="F68" s="58"/>
      <c r="I68" s="61"/>
      <c r="J68" s="61"/>
    </row>
    <row r="69" spans="9:10" ht="12">
      <c r="I69" s="61"/>
      <c r="J69" s="61"/>
    </row>
    <row r="70" spans="2:12" ht="12">
      <c r="B70" s="72">
        <v>65</v>
      </c>
      <c r="C70" s="74"/>
      <c r="D70" s="73">
        <f>SUMIF(B57:B66,B70,D57:D66)</f>
        <v>9780</v>
      </c>
      <c r="E70" s="74">
        <f>SUMIF(B57:B66,B70,E57:E66)</f>
        <v>0.03957337962962963</v>
      </c>
      <c r="F70" s="74"/>
      <c r="G70" s="75">
        <f>((D70*$E$1)/E70)/1000</f>
        <v>10.29732622823283</v>
      </c>
      <c r="H70" s="74" t="str">
        <f>IF($G70&gt;$K70,"+","-")</f>
        <v>+</v>
      </c>
      <c r="I70" s="76">
        <f>IF($E70&gt;$J70,$E70-$J70,$J70-$E70)</f>
        <v>0.0014019848751466307</v>
      </c>
      <c r="J70" s="77">
        <f>L70*(D70/1000)</f>
        <v>0.04097536450477626</v>
      </c>
      <c r="K70" s="78">
        <f>($C$1*B70)/100</f>
        <v>9.945</v>
      </c>
      <c r="L70" s="79">
        <f>$E$1/K70</f>
        <v>0.004189710072063013</v>
      </c>
    </row>
    <row r="71" spans="2:12" ht="12">
      <c r="B71" s="88">
        <v>75</v>
      </c>
      <c r="C71" s="89"/>
      <c r="D71" s="90">
        <f>SUMIF(B57:B66,B71,D57:D66)</f>
        <v>7940</v>
      </c>
      <c r="E71" s="89">
        <f>SUMIF(B57:B66,B71,E57:E66)</f>
        <v>0.02821597222222222</v>
      </c>
      <c r="F71" s="89"/>
      <c r="G71" s="91">
        <f>((D71*$E$1)/E71)/1000</f>
        <v>11.725037532918215</v>
      </c>
      <c r="H71" s="89" t="str">
        <f>IF($G71&gt;$K71,"+","-")</f>
        <v>+</v>
      </c>
      <c r="I71" s="92">
        <f>IF($E71&gt;$J71,$E71-$J71,$J71-$E71)</f>
        <v>0.0006148193536673965</v>
      </c>
      <c r="J71" s="93">
        <f>L71*(D71/1000)</f>
        <v>0.028830791575889615</v>
      </c>
      <c r="K71" s="94">
        <f>($C$1*B71)/100</f>
        <v>11.475</v>
      </c>
      <c r="L71" s="95">
        <f>$E$1/K71</f>
        <v>0.0036310820624546112</v>
      </c>
    </row>
    <row r="74" spans="1:12" ht="12">
      <c r="A74" s="181" t="s">
        <v>341</v>
      </c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</row>
    <row r="75" spans="2:12" ht="12">
      <c r="B75" s="61">
        <v>65</v>
      </c>
      <c r="C75" s="58">
        <v>0.029675462962962963</v>
      </c>
      <c r="D75" s="61">
        <v>7000</v>
      </c>
      <c r="E75" s="58">
        <f>C75</f>
        <v>0.029675462962962963</v>
      </c>
      <c r="F75" s="58">
        <f aca="true" t="shared" si="32" ref="F75:F83">$E$2*E75/D75</f>
        <v>0.004239351851851852</v>
      </c>
      <c r="G75" s="62">
        <f aca="true" t="shared" si="33" ref="G75:G83">((D75*$E$1)/E75)/1000</f>
        <v>9.828546467183575</v>
      </c>
      <c r="H75" s="58" t="str">
        <f aca="true" t="shared" si="34" ref="H75:H83">IF($G75&gt;$K75,"+","-")</f>
        <v>-</v>
      </c>
      <c r="I75" s="68">
        <f aca="true" t="shared" si="35" ref="I75:I83">IF($E75&gt;$J75,$E75-$J75,$J75-$E75)</f>
        <v>0.0003474924585218746</v>
      </c>
      <c r="J75" s="69">
        <f aca="true" t="shared" si="36" ref="J75:J83">L75*(D75/1000)</f>
        <v>0.029327970504441088</v>
      </c>
      <c r="K75" s="70">
        <f aca="true" t="shared" si="37" ref="K75:K83">($C$1*B75)/100</f>
        <v>9.945</v>
      </c>
      <c r="L75" s="69">
        <f aca="true" t="shared" si="38" ref="L75:L83">$E$1/K75</f>
        <v>0.004189710072063013</v>
      </c>
    </row>
    <row r="76" spans="2:12" ht="12">
      <c r="B76" s="61">
        <v>65</v>
      </c>
      <c r="C76" s="58">
        <v>0.03291030092592593</v>
      </c>
      <c r="D76" s="61">
        <v>740</v>
      </c>
      <c r="E76" s="58">
        <f aca="true" t="shared" si="39" ref="E76:E83">C76-C75</f>
        <v>0.003234837962962967</v>
      </c>
      <c r="F76" s="58">
        <f t="shared" si="32"/>
        <v>0.004371402652652658</v>
      </c>
      <c r="G76" s="62">
        <f t="shared" si="33"/>
        <v>9.531646928333737</v>
      </c>
      <c r="H76" s="58" t="str">
        <f t="shared" si="34"/>
        <v>-</v>
      </c>
      <c r="I76" s="68">
        <f t="shared" si="35"/>
        <v>0.00013445250963633765</v>
      </c>
      <c r="J76" s="69">
        <f t="shared" si="36"/>
        <v>0.0031003854533266295</v>
      </c>
      <c r="K76" s="70">
        <f t="shared" si="37"/>
        <v>9.945</v>
      </c>
      <c r="L76" s="69">
        <f t="shared" si="38"/>
        <v>0.004189710072063013</v>
      </c>
    </row>
    <row r="77" spans="1:12" ht="12">
      <c r="A77" s="61" t="s">
        <v>272</v>
      </c>
      <c r="B77" s="61">
        <v>75</v>
      </c>
      <c r="C77" s="58">
        <v>0.0373568287037037</v>
      </c>
      <c r="D77" s="61">
        <v>1240</v>
      </c>
      <c r="E77" s="58">
        <f t="shared" si="39"/>
        <v>0.0044465277777777715</v>
      </c>
      <c r="F77" s="58">
        <f t="shared" si="32"/>
        <v>0.0035859094982078803</v>
      </c>
      <c r="G77" s="62">
        <f t="shared" si="33"/>
        <v>11.619553334374528</v>
      </c>
      <c r="H77" s="58" t="str">
        <f t="shared" si="34"/>
        <v>+</v>
      </c>
      <c r="I77" s="68">
        <f t="shared" si="35"/>
        <v>5.601397966594618E-05</v>
      </c>
      <c r="J77" s="69">
        <f t="shared" si="36"/>
        <v>0.004502541757443718</v>
      </c>
      <c r="K77" s="70">
        <f t="shared" si="37"/>
        <v>11.475</v>
      </c>
      <c r="L77" s="69">
        <f t="shared" si="38"/>
        <v>0.0036310820624546112</v>
      </c>
    </row>
    <row r="78" spans="1:12" ht="12">
      <c r="A78" s="61" t="s">
        <v>272</v>
      </c>
      <c r="B78" s="61">
        <v>75</v>
      </c>
      <c r="C78" s="58">
        <v>0.041666666666666664</v>
      </c>
      <c r="D78" s="61">
        <v>1240</v>
      </c>
      <c r="E78" s="58">
        <f t="shared" si="39"/>
        <v>0.004309837962962963</v>
      </c>
      <c r="F78" s="58">
        <f t="shared" si="32"/>
        <v>0.003475675776583035</v>
      </c>
      <c r="G78" s="62">
        <f t="shared" si="33"/>
        <v>11.988076375647875</v>
      </c>
      <c r="H78" s="58" t="str">
        <f t="shared" si="34"/>
        <v>+</v>
      </c>
      <c r="I78" s="68">
        <f t="shared" si="35"/>
        <v>0.00019270379448075442</v>
      </c>
      <c r="J78" s="69">
        <f t="shared" si="36"/>
        <v>0.004502541757443718</v>
      </c>
      <c r="K78" s="70">
        <f t="shared" si="37"/>
        <v>11.475</v>
      </c>
      <c r="L78" s="69">
        <f t="shared" si="38"/>
        <v>0.0036310820624546112</v>
      </c>
    </row>
    <row r="79" spans="1:12" ht="12">
      <c r="A79" s="61" t="s">
        <v>272</v>
      </c>
      <c r="B79" s="61">
        <v>75</v>
      </c>
      <c r="C79" s="58">
        <v>0.04598379629629629</v>
      </c>
      <c r="D79" s="61">
        <v>1240</v>
      </c>
      <c r="E79" s="58">
        <f t="shared" si="39"/>
        <v>0.004317129629629629</v>
      </c>
      <c r="F79" s="58">
        <f t="shared" si="32"/>
        <v>0.00348155615292712</v>
      </c>
      <c r="G79" s="62">
        <f t="shared" si="33"/>
        <v>11.967828418230564</v>
      </c>
      <c r="H79" s="58" t="str">
        <f t="shared" si="34"/>
        <v>+</v>
      </c>
      <c r="I79" s="68">
        <f t="shared" si="35"/>
        <v>0.00018541212781408856</v>
      </c>
      <c r="J79" s="69">
        <f t="shared" si="36"/>
        <v>0.004502541757443718</v>
      </c>
      <c r="K79" s="70">
        <f t="shared" si="37"/>
        <v>11.475</v>
      </c>
      <c r="L79" s="69">
        <f t="shared" si="38"/>
        <v>0.0036310820624546112</v>
      </c>
    </row>
    <row r="80" spans="1:12" ht="12">
      <c r="A80" s="61" t="s">
        <v>272</v>
      </c>
      <c r="B80" s="61">
        <v>75</v>
      </c>
      <c r="C80" s="58">
        <v>0.050243055555555555</v>
      </c>
      <c r="D80" s="61">
        <v>1240</v>
      </c>
      <c r="E80" s="58">
        <f t="shared" si="39"/>
        <v>0.004259259259259261</v>
      </c>
      <c r="F80" s="58">
        <f t="shared" si="32"/>
        <v>0.00343488649940263</v>
      </c>
      <c r="G80" s="62">
        <f t="shared" si="33"/>
        <v>12.130434782608688</v>
      </c>
      <c r="H80" s="58" t="str">
        <f t="shared" si="34"/>
        <v>+</v>
      </c>
      <c r="I80" s="68">
        <f t="shared" si="35"/>
        <v>0.0002432824981844564</v>
      </c>
      <c r="J80" s="69">
        <f t="shared" si="36"/>
        <v>0.004502541757443718</v>
      </c>
      <c r="K80" s="70">
        <f t="shared" si="37"/>
        <v>11.475</v>
      </c>
      <c r="L80" s="69">
        <f t="shared" si="38"/>
        <v>0.0036310820624546112</v>
      </c>
    </row>
    <row r="81" spans="1:12" ht="12">
      <c r="A81" s="61" t="s">
        <v>272</v>
      </c>
      <c r="B81" s="61">
        <v>75</v>
      </c>
      <c r="C81" s="58">
        <v>0.05444444444444444</v>
      </c>
      <c r="D81" s="61">
        <v>1240</v>
      </c>
      <c r="E81" s="58">
        <f t="shared" si="39"/>
        <v>0.0042013888888888865</v>
      </c>
      <c r="F81" s="58">
        <f t="shared" si="32"/>
        <v>0.0033882168458781343</v>
      </c>
      <c r="G81" s="62">
        <f t="shared" si="33"/>
        <v>12.297520661157032</v>
      </c>
      <c r="H81" s="58" t="str">
        <f t="shared" si="34"/>
        <v>+</v>
      </c>
      <c r="I81" s="68">
        <f t="shared" si="35"/>
        <v>0.0003011528685548312</v>
      </c>
      <c r="J81" s="69">
        <f t="shared" si="36"/>
        <v>0.004502541757443718</v>
      </c>
      <c r="K81" s="70">
        <f t="shared" si="37"/>
        <v>11.475</v>
      </c>
      <c r="L81" s="69">
        <f t="shared" si="38"/>
        <v>0.0036310820624546112</v>
      </c>
    </row>
    <row r="82" spans="1:12" ht="12">
      <c r="A82" s="61" t="s">
        <v>272</v>
      </c>
      <c r="B82" s="61">
        <v>65</v>
      </c>
      <c r="C82" s="58">
        <v>0.05967592592592593</v>
      </c>
      <c r="D82" s="61">
        <v>1240</v>
      </c>
      <c r="E82" s="58">
        <f t="shared" si="39"/>
        <v>0.00523148148148149</v>
      </c>
      <c r="F82" s="58">
        <f t="shared" si="32"/>
        <v>0.0042189366786141045</v>
      </c>
      <c r="G82" s="62">
        <f t="shared" si="33"/>
        <v>9.87610619469025</v>
      </c>
      <c r="H82" s="58" t="str">
        <f t="shared" si="34"/>
        <v>-</v>
      </c>
      <c r="I82" s="68">
        <f t="shared" si="35"/>
        <v>3.624099212335384E-05</v>
      </c>
      <c r="J82" s="69">
        <f t="shared" si="36"/>
        <v>0.005195240489358136</v>
      </c>
      <c r="K82" s="70">
        <f t="shared" si="37"/>
        <v>9.945</v>
      </c>
      <c r="L82" s="69">
        <f t="shared" si="38"/>
        <v>0.004189710072063013</v>
      </c>
    </row>
    <row r="83" spans="1:12" ht="12">
      <c r="A83" s="61" t="s">
        <v>272</v>
      </c>
      <c r="B83" s="61">
        <v>65</v>
      </c>
      <c r="C83" s="58">
        <v>0.06516203703703703</v>
      </c>
      <c r="D83" s="61">
        <v>1300</v>
      </c>
      <c r="E83" s="58">
        <f t="shared" si="39"/>
        <v>0.005486111111111101</v>
      </c>
      <c r="F83" s="58">
        <f t="shared" si="32"/>
        <v>0.004220085470085462</v>
      </c>
      <c r="G83" s="62">
        <f t="shared" si="33"/>
        <v>9.873417721519004</v>
      </c>
      <c r="H83" s="58" t="str">
        <f t="shared" si="34"/>
        <v>-</v>
      </c>
      <c r="I83" s="68">
        <f t="shared" si="35"/>
        <v>3.948801742918468E-05</v>
      </c>
      <c r="J83" s="69">
        <f t="shared" si="36"/>
        <v>0.005446623093681917</v>
      </c>
      <c r="K83" s="70">
        <f t="shared" si="37"/>
        <v>9.945</v>
      </c>
      <c r="L83" s="69">
        <f t="shared" si="38"/>
        <v>0.004189710072063013</v>
      </c>
    </row>
    <row r="84" spans="9:10" ht="12">
      <c r="I84" s="61"/>
      <c r="J84" s="61"/>
    </row>
    <row r="85" spans="4:10" ht="12">
      <c r="D85" s="71">
        <f>SUM(D75:D84)</f>
        <v>16480</v>
      </c>
      <c r="E85" s="58">
        <f>SUM(E75:E83)</f>
        <v>0.06516203703703703</v>
      </c>
      <c r="F85" s="58"/>
      <c r="I85" s="61"/>
      <c r="J85" s="61"/>
    </row>
    <row r="86" spans="9:10" ht="12">
      <c r="I86" s="61"/>
      <c r="J86" s="61"/>
    </row>
    <row r="87" spans="2:12" ht="12">
      <c r="B87" s="72">
        <v>65</v>
      </c>
      <c r="C87" s="74"/>
      <c r="D87" s="73">
        <f>SUMIF(B75:B83,B87,D75:D83)</f>
        <v>10280</v>
      </c>
      <c r="E87" s="74">
        <f>SUMIF(B75:B83,B87,E75:E83)</f>
        <v>0.04362789351851852</v>
      </c>
      <c r="F87" s="74"/>
      <c r="G87" s="75">
        <f>((D87*$E$1)/E87)/1000</f>
        <v>9.817877939752483</v>
      </c>
      <c r="H87" s="74" t="str">
        <f>IF($G87&gt;$K87,"+","-")</f>
        <v>-</v>
      </c>
      <c r="I87" s="76">
        <f>IF($E87&gt;$J87,$E87-$J87,$J87-$E87)</f>
        <v>0.0005576739777107542</v>
      </c>
      <c r="J87" s="77">
        <f>L87*(D87/1000)</f>
        <v>0.043070219540807766</v>
      </c>
      <c r="K87" s="78">
        <f>($C$1*B87)/100</f>
        <v>9.945</v>
      </c>
      <c r="L87" s="79">
        <f>$E$1/K87</f>
        <v>0.004189710072063013</v>
      </c>
    </row>
    <row r="88" spans="2:12" ht="12">
      <c r="B88" s="88">
        <v>75</v>
      </c>
      <c r="C88" s="89"/>
      <c r="D88" s="90">
        <f>SUMIF(B75:B83,B88,D75:D83)</f>
        <v>6200</v>
      </c>
      <c r="E88" s="89">
        <f>SUMIF(B75:B83,B88,E75:E83)</f>
        <v>0.02153414351851851</v>
      </c>
      <c r="F88" s="89"/>
      <c r="G88" s="91">
        <f>((D88*$E$1)/E88)/1000</f>
        <v>11.996452661847307</v>
      </c>
      <c r="H88" s="89" t="str">
        <f>IF($G88&gt;$K88,"+","-")</f>
        <v>+</v>
      </c>
      <c r="I88" s="92">
        <f>IF($E88&gt;$J88,$E88-$J88,$J88-$E88)</f>
        <v>0.0009785652687000802</v>
      </c>
      <c r="J88" s="93">
        <f>L88*(D88/1000)</f>
        <v>0.02251270878721859</v>
      </c>
      <c r="K88" s="94">
        <f>($C$1*B88)/100</f>
        <v>11.475</v>
      </c>
      <c r="L88" s="95">
        <f>$E$1/K88</f>
        <v>0.0036310820624546112</v>
      </c>
    </row>
    <row r="90" spans="1:12" ht="12">
      <c r="A90" s="181" t="s">
        <v>341</v>
      </c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81"/>
    </row>
    <row r="91" spans="2:12" ht="12">
      <c r="B91" s="61">
        <v>65</v>
      </c>
      <c r="C91" s="58">
        <v>0.029645486111111116</v>
      </c>
      <c r="D91" s="61">
        <v>7000</v>
      </c>
      <c r="E91" s="58">
        <f>C91</f>
        <v>0.029645486111111116</v>
      </c>
      <c r="F91" s="58">
        <f aca="true" t="shared" si="40" ref="F91:F97">$E$2*E91/D91</f>
        <v>0.004235069444444445</v>
      </c>
      <c r="G91" s="62">
        <f aca="true" t="shared" si="41" ref="G91:G97">((D91*$E$1)/E91)/1000</f>
        <v>9.838484873329504</v>
      </c>
      <c r="H91" s="58" t="str">
        <f aca="true" t="shared" si="42" ref="H91:H102">IF($G91&gt;$K91,"+","-")</f>
        <v>-</v>
      </c>
      <c r="I91" s="68">
        <f aca="true" t="shared" si="43" ref="I91:I102">IF($E91&gt;$J91,$E91-$J91,$J91-$E91)</f>
        <v>0.00031751560667002757</v>
      </c>
      <c r="J91" s="69">
        <f aca="true" t="shared" si="44" ref="J91:J97">L91*(D91/1000)</f>
        <v>0.029327970504441088</v>
      </c>
      <c r="K91" s="70">
        <f aca="true" t="shared" si="45" ref="K91:K97">($C$1*B91)/100</f>
        <v>9.945</v>
      </c>
      <c r="L91" s="69">
        <f aca="true" t="shared" si="46" ref="L91:L102">$E$1/K91</f>
        <v>0.004189710072063013</v>
      </c>
    </row>
    <row r="92" spans="2:12" ht="12">
      <c r="B92" s="61">
        <v>65</v>
      </c>
      <c r="C92" s="58">
        <v>0.03287384259259259</v>
      </c>
      <c r="D92" s="61">
        <v>740</v>
      </c>
      <c r="E92" s="58">
        <f aca="true" t="shared" si="47" ref="E92:E97">C92-C91</f>
        <v>0.003228356481481478</v>
      </c>
      <c r="F92" s="58">
        <f t="shared" si="40"/>
        <v>0.004362643893893889</v>
      </c>
      <c r="G92" s="62">
        <f t="shared" si="41"/>
        <v>9.550783350661465</v>
      </c>
      <c r="H92" s="58" t="str">
        <f t="shared" si="42"/>
        <v>-</v>
      </c>
      <c r="I92" s="68">
        <f t="shared" si="43"/>
        <v>0.0001279710281548484</v>
      </c>
      <c r="J92" s="69">
        <f t="shared" si="44"/>
        <v>0.0031003854533266295</v>
      </c>
      <c r="K92" s="70">
        <f t="shared" si="45"/>
        <v>9.945</v>
      </c>
      <c r="L92" s="69">
        <f t="shared" si="46"/>
        <v>0.004189710072063013</v>
      </c>
    </row>
    <row r="93" spans="1:12" ht="12">
      <c r="A93" s="61" t="s">
        <v>272</v>
      </c>
      <c r="B93" s="61">
        <v>75</v>
      </c>
      <c r="C93" s="58">
        <v>0.03720706018518519</v>
      </c>
      <c r="D93" s="61">
        <v>1240</v>
      </c>
      <c r="E93" s="58">
        <f t="shared" si="47"/>
        <v>0.004333217592592593</v>
      </c>
      <c r="F93" s="58">
        <f t="shared" si="40"/>
        <v>0.00349453031660693</v>
      </c>
      <c r="G93" s="62">
        <f t="shared" si="41"/>
        <v>11.923395389834129</v>
      </c>
      <c r="H93" s="58" t="str">
        <f t="shared" si="42"/>
        <v>+</v>
      </c>
      <c r="I93" s="68">
        <f t="shared" si="43"/>
        <v>0.00016932416485112428</v>
      </c>
      <c r="J93" s="69">
        <f t="shared" si="44"/>
        <v>0.004502541757443718</v>
      </c>
      <c r="K93" s="70">
        <f t="shared" si="45"/>
        <v>11.475</v>
      </c>
      <c r="L93" s="69">
        <f t="shared" si="46"/>
        <v>0.0036310820624546112</v>
      </c>
    </row>
    <row r="94" spans="1:12" ht="12">
      <c r="A94" s="61" t="s">
        <v>272</v>
      </c>
      <c r="B94" s="61">
        <v>75</v>
      </c>
      <c r="C94" s="58">
        <v>0.04146203703703704</v>
      </c>
      <c r="D94" s="61">
        <v>1240</v>
      </c>
      <c r="E94" s="58">
        <f t="shared" si="47"/>
        <v>0.0042549768518518535</v>
      </c>
      <c r="F94" s="58">
        <f t="shared" si="40"/>
        <v>0.0034314329450418173</v>
      </c>
      <c r="G94" s="62">
        <f t="shared" si="41"/>
        <v>12.14264341865462</v>
      </c>
      <c r="H94" s="58" t="str">
        <f t="shared" si="42"/>
        <v>+</v>
      </c>
      <c r="I94" s="68">
        <f t="shared" si="43"/>
        <v>0.0002475649055918641</v>
      </c>
      <c r="J94" s="69">
        <f t="shared" si="44"/>
        <v>0.004502541757443718</v>
      </c>
      <c r="K94" s="70">
        <f t="shared" si="45"/>
        <v>11.475</v>
      </c>
      <c r="L94" s="69">
        <f t="shared" si="46"/>
        <v>0.0036310820624546112</v>
      </c>
    </row>
    <row r="95" spans="1:12" ht="12">
      <c r="A95" s="61" t="s">
        <v>272</v>
      </c>
      <c r="B95" s="61">
        <v>75</v>
      </c>
      <c r="C95" s="58">
        <v>0.04581018518518518</v>
      </c>
      <c r="D95" s="61">
        <v>1240</v>
      </c>
      <c r="E95" s="58">
        <f t="shared" si="47"/>
        <v>0.004348148148148143</v>
      </c>
      <c r="F95" s="58">
        <f t="shared" si="40"/>
        <v>0.003506571087216244</v>
      </c>
      <c r="G95" s="62">
        <f t="shared" si="41"/>
        <v>11.882453151618412</v>
      </c>
      <c r="H95" s="58" t="str">
        <f t="shared" si="42"/>
        <v>+</v>
      </c>
      <c r="I95" s="68">
        <f t="shared" si="43"/>
        <v>0.000154393609295575</v>
      </c>
      <c r="J95" s="69">
        <f t="shared" si="44"/>
        <v>0.004502541757443718</v>
      </c>
      <c r="K95" s="70">
        <f t="shared" si="45"/>
        <v>11.475</v>
      </c>
      <c r="L95" s="69">
        <f t="shared" si="46"/>
        <v>0.0036310820624546112</v>
      </c>
    </row>
    <row r="96" spans="1:12" ht="12">
      <c r="A96" s="61" t="s">
        <v>272</v>
      </c>
      <c r="B96" s="61">
        <v>75</v>
      </c>
      <c r="C96" s="58">
        <v>0.05019675925925926</v>
      </c>
      <c r="D96" s="61">
        <v>1240</v>
      </c>
      <c r="E96" s="58">
        <f t="shared" si="47"/>
        <v>0.0043865740740740775</v>
      </c>
      <c r="F96" s="58">
        <f t="shared" si="40"/>
        <v>0.003537559737156514</v>
      </c>
      <c r="G96" s="62">
        <f t="shared" si="41"/>
        <v>11.778364116094977</v>
      </c>
      <c r="H96" s="58" t="str">
        <f t="shared" si="42"/>
        <v>+</v>
      </c>
      <c r="I96" s="68">
        <f t="shared" si="43"/>
        <v>0.0001159676833696402</v>
      </c>
      <c r="J96" s="69">
        <f t="shared" si="44"/>
        <v>0.004502541757443718</v>
      </c>
      <c r="K96" s="70">
        <f t="shared" si="45"/>
        <v>11.475</v>
      </c>
      <c r="L96" s="69">
        <f t="shared" si="46"/>
        <v>0.0036310820624546112</v>
      </c>
    </row>
    <row r="97" spans="1:12" ht="12">
      <c r="A97" s="61" t="s">
        <v>272</v>
      </c>
      <c r="B97" s="61">
        <v>75</v>
      </c>
      <c r="C97" s="58">
        <v>0.05445601851851852</v>
      </c>
      <c r="D97" s="61">
        <v>1240</v>
      </c>
      <c r="E97" s="58">
        <f t="shared" si="47"/>
        <v>0.004259259259259261</v>
      </c>
      <c r="F97" s="58">
        <f t="shared" si="40"/>
        <v>0.00343488649940263</v>
      </c>
      <c r="G97" s="62">
        <f t="shared" si="41"/>
        <v>12.130434782608688</v>
      </c>
      <c r="H97" s="58" t="str">
        <f t="shared" si="42"/>
        <v>+</v>
      </c>
      <c r="I97" s="68">
        <f t="shared" si="43"/>
        <v>0.0002432824981844564</v>
      </c>
      <c r="J97" s="69">
        <f t="shared" si="44"/>
        <v>0.004502541757443718</v>
      </c>
      <c r="K97" s="70">
        <f t="shared" si="45"/>
        <v>11.475</v>
      </c>
      <c r="L97" s="69">
        <f t="shared" si="46"/>
        <v>0.0036310820624546112</v>
      </c>
    </row>
    <row r="98" spans="1:12" ht="12">
      <c r="A98" s="61" t="s">
        <v>272</v>
      </c>
      <c r="B98" s="61">
        <v>75</v>
      </c>
      <c r="C98" s="58">
        <v>0.05862268518518519</v>
      </c>
      <c r="D98" s="61">
        <v>1240</v>
      </c>
      <c r="E98" s="58">
        <f>C98-C97</f>
        <v>0.004166666666666666</v>
      </c>
      <c r="F98" s="58">
        <f>$E$2*E98/D98</f>
        <v>0.0033602150537634405</v>
      </c>
      <c r="G98" s="62">
        <f>((D98*$E$1)/E98)/1000</f>
        <v>12.400000000000002</v>
      </c>
      <c r="H98" s="58" t="str">
        <f t="shared" si="42"/>
        <v>+</v>
      </c>
      <c r="I98" s="68">
        <f t="shared" si="43"/>
        <v>0.0003358750907770519</v>
      </c>
      <c r="J98" s="69">
        <f>L98*(D98/1000)</f>
        <v>0.004502541757443718</v>
      </c>
      <c r="K98" s="70">
        <f>($C$1*B98)/100</f>
        <v>11.475</v>
      </c>
      <c r="L98" s="69">
        <f t="shared" si="46"/>
        <v>0.0036310820624546112</v>
      </c>
    </row>
    <row r="99" spans="1:12" ht="12">
      <c r="A99" s="61" t="s">
        <v>272</v>
      </c>
      <c r="B99" s="61">
        <v>75</v>
      </c>
      <c r="C99" s="58">
        <v>0.06289351851851853</v>
      </c>
      <c r="D99" s="61">
        <v>1240</v>
      </c>
      <c r="E99" s="58">
        <f>C99-C98</f>
        <v>0.004270833333333342</v>
      </c>
      <c r="F99" s="58">
        <f>$E$2*E99/D99</f>
        <v>0.003444220430107534</v>
      </c>
      <c r="G99" s="62">
        <f>((D99*$E$1)/E99)/1000</f>
        <v>12.097560975609731</v>
      </c>
      <c r="H99" s="58" t="str">
        <f t="shared" si="42"/>
        <v>+</v>
      </c>
      <c r="I99" s="68">
        <f t="shared" si="43"/>
        <v>0.0002317084241103759</v>
      </c>
      <c r="J99" s="69">
        <f>L99*(D99/1000)</f>
        <v>0.004502541757443718</v>
      </c>
      <c r="K99" s="70">
        <f>($C$1*B99)/100</f>
        <v>11.475</v>
      </c>
      <c r="L99" s="69">
        <f t="shared" si="46"/>
        <v>0.0036310820624546112</v>
      </c>
    </row>
    <row r="100" spans="1:12" ht="12">
      <c r="A100" s="61" t="s">
        <v>272</v>
      </c>
      <c r="B100" s="61">
        <v>75</v>
      </c>
      <c r="C100" s="58">
        <v>0.0646412037037037</v>
      </c>
      <c r="D100" s="61">
        <v>500</v>
      </c>
      <c r="E100" s="58">
        <f>C100-C99</f>
        <v>0.0017476851851851716</v>
      </c>
      <c r="F100" s="58">
        <f>$E$2*E100/D100</f>
        <v>0.003495370370370343</v>
      </c>
      <c r="G100" s="62">
        <f>((D100*$E$1)/E100)/1000</f>
        <v>11.920529801324596</v>
      </c>
      <c r="H100" s="58" t="str">
        <f t="shared" si="42"/>
        <v>+</v>
      </c>
      <c r="I100" s="68">
        <f t="shared" si="43"/>
        <v>6.785584604213405E-05</v>
      </c>
      <c r="J100" s="69">
        <f>L100*(D100/1000)</f>
        <v>0.0018155410312273056</v>
      </c>
      <c r="K100" s="70">
        <f>($C$1*B100)/100</f>
        <v>11.475</v>
      </c>
      <c r="L100" s="69">
        <f t="shared" si="46"/>
        <v>0.0036310820624546112</v>
      </c>
    </row>
    <row r="101" spans="1:12" ht="12">
      <c r="A101" s="61" t="s">
        <v>272</v>
      </c>
      <c r="B101" s="61">
        <v>65</v>
      </c>
      <c r="C101" s="58">
        <v>0.06774305555555556</v>
      </c>
      <c r="D101" s="61">
        <v>740</v>
      </c>
      <c r="E101" s="58">
        <f>C101-C100</f>
        <v>0.0031018518518518556</v>
      </c>
      <c r="F101" s="58">
        <f>$E$2*E101/D101</f>
        <v>0.004191691691691697</v>
      </c>
      <c r="G101" s="62">
        <f>((D101*$E$1)/E101)/1000</f>
        <v>9.940298507462675</v>
      </c>
      <c r="H101" s="58" t="str">
        <f t="shared" si="42"/>
        <v>-</v>
      </c>
      <c r="I101" s="68">
        <f t="shared" si="43"/>
        <v>1.466398525226155E-06</v>
      </c>
      <c r="J101" s="69">
        <f>L101*(D101/1000)</f>
        <v>0.0031003854533266295</v>
      </c>
      <c r="K101" s="70">
        <f>($C$1*B101)/100</f>
        <v>9.945</v>
      </c>
      <c r="L101" s="69">
        <f t="shared" si="46"/>
        <v>0.004189710072063013</v>
      </c>
    </row>
    <row r="102" spans="1:12" ht="12">
      <c r="A102" s="61" t="s">
        <v>272</v>
      </c>
      <c r="B102" s="61">
        <v>65</v>
      </c>
      <c r="C102" s="58">
        <v>0.07329861111111112</v>
      </c>
      <c r="D102" s="61">
        <v>1300</v>
      </c>
      <c r="E102" s="58">
        <f>C102-C101</f>
        <v>0.005555555555555564</v>
      </c>
      <c r="F102" s="58">
        <f>$E$2*E102/D102</f>
        <v>0.004273504273504279</v>
      </c>
      <c r="G102" s="62">
        <f>((D102*$E$1)/E102)/1000</f>
        <v>9.749999999999986</v>
      </c>
      <c r="H102" s="58" t="str">
        <f t="shared" si="42"/>
        <v>-</v>
      </c>
      <c r="I102" s="68">
        <f t="shared" si="43"/>
        <v>0.00010893246187364692</v>
      </c>
      <c r="J102" s="69">
        <f>L102*(D102/1000)</f>
        <v>0.005446623093681917</v>
      </c>
      <c r="K102" s="70">
        <f>($C$1*B102)/100</f>
        <v>9.945</v>
      </c>
      <c r="L102" s="69">
        <f t="shared" si="46"/>
        <v>0.004189710072063013</v>
      </c>
    </row>
    <row r="103" spans="9:10" ht="12">
      <c r="I103" s="61"/>
      <c r="J103" s="61"/>
    </row>
    <row r="104" spans="4:10" ht="12">
      <c r="D104" s="71">
        <f>SUM(D91:D103)</f>
        <v>18960</v>
      </c>
      <c r="E104" s="58">
        <f>SUM(E91:E102)</f>
        <v>0.07329861111111112</v>
      </c>
      <c r="F104" s="58"/>
      <c r="I104" s="61"/>
      <c r="J104" s="61"/>
    </row>
    <row r="105" spans="9:10" ht="12">
      <c r="I105" s="61"/>
      <c r="J105" s="61"/>
    </row>
    <row r="106" spans="2:12" ht="12">
      <c r="B106" s="72">
        <v>65</v>
      </c>
      <c r="C106" s="74"/>
      <c r="D106" s="73">
        <f>SUMIF(B91:B102,B106,D91:D102)</f>
        <v>9780</v>
      </c>
      <c r="E106" s="74">
        <f>SUMIF(B91:B102,B106,E91:E102)</f>
        <v>0.04153125000000001</v>
      </c>
      <c r="F106" s="74"/>
      <c r="G106" s="75">
        <f>((D106*$E$1)/E106)/1000</f>
        <v>9.811888638073738</v>
      </c>
      <c r="H106" s="74" t="str">
        <f>IF($G106&gt;$K106,"+","-")</f>
        <v>-</v>
      </c>
      <c r="I106" s="76">
        <f>IF($E106&gt;$J106,$E106-$J106,$J106-$E106)</f>
        <v>0.0005558854952237499</v>
      </c>
      <c r="J106" s="77">
        <f>L106*(D106/1000)</f>
        <v>0.04097536450477626</v>
      </c>
      <c r="K106" s="78">
        <f>($C$1*B106)/100</f>
        <v>9.945</v>
      </c>
      <c r="L106" s="79">
        <f>$E$1/K106</f>
        <v>0.004189710072063013</v>
      </c>
    </row>
    <row r="107" spans="2:12" ht="12">
      <c r="B107" s="88">
        <v>75</v>
      </c>
      <c r="C107" s="89"/>
      <c r="D107" s="90">
        <f>SUMIF(B91:B102,B107,D91:D102)</f>
        <v>9180</v>
      </c>
      <c r="E107" s="89">
        <f>SUMIF(B91:B102,B107,E91:E102)</f>
        <v>0.03176736111111111</v>
      </c>
      <c r="F107" s="89"/>
      <c r="G107" s="91">
        <f>((D107*$E$1)/E107)/1000</f>
        <v>12.040660181440597</v>
      </c>
      <c r="H107" s="89" t="str">
        <f>IF($G107&gt;$K107,"+","-")</f>
        <v>+</v>
      </c>
      <c r="I107" s="92">
        <f>IF($E107&gt;$J107,$E107-$J107,$J107-$E107)</f>
        <v>0.0015659722222222255</v>
      </c>
      <c r="J107" s="93">
        <f>L107*(D107/1000)</f>
        <v>0.03333333333333333</v>
      </c>
      <c r="K107" s="94">
        <f>($C$1*B107)/100</f>
        <v>11.475</v>
      </c>
      <c r="L107" s="95">
        <f>$E$1/K107</f>
        <v>0.0036310820624546112</v>
      </c>
    </row>
  </sheetData>
  <mergeCells count="8">
    <mergeCell ref="J1:L1"/>
    <mergeCell ref="K2:L2"/>
    <mergeCell ref="A4:L4"/>
    <mergeCell ref="A20:L20"/>
    <mergeCell ref="A90:L90"/>
    <mergeCell ref="A38:L38"/>
    <mergeCell ref="A56:L56"/>
    <mergeCell ref="A74:L7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M32"/>
  <sheetViews>
    <sheetView workbookViewId="0" topLeftCell="A1">
      <selection activeCell="AD30" sqref="AD30"/>
    </sheetView>
  </sheetViews>
  <sheetFormatPr defaultColWidth="11.421875" defaultRowHeight="12.75"/>
  <cols>
    <col min="1" max="1" width="7.7109375" style="116" customWidth="1"/>
    <col min="2" max="2" width="2.7109375" style="116" customWidth="1"/>
    <col min="3" max="3" width="5.7109375" style="116" customWidth="1"/>
    <col min="4" max="4" width="7.7109375" style="116" customWidth="1"/>
    <col min="5" max="5" width="2.7109375" style="116" customWidth="1"/>
    <col min="6" max="6" width="11.28125" style="116" customWidth="1"/>
    <col min="7" max="7" width="7.7109375" style="116" customWidth="1"/>
    <col min="8" max="8" width="2.7109375" style="116" customWidth="1"/>
    <col min="9" max="9" width="17.140625" style="116" customWidth="1"/>
    <col min="10" max="10" width="7.7109375" style="116" customWidth="1"/>
    <col min="11" max="11" width="2.7109375" style="116" customWidth="1"/>
    <col min="12" max="12" width="14.140625" style="116" customWidth="1"/>
    <col min="13" max="13" width="7.7109375" style="116" customWidth="1"/>
    <col min="14" max="14" width="2.7109375" style="116" customWidth="1"/>
    <col min="15" max="15" width="7.8515625" style="116" customWidth="1"/>
    <col min="16" max="16" width="7.7109375" style="116" customWidth="1"/>
    <col min="17" max="17" width="2.7109375" style="116" customWidth="1"/>
    <col min="18" max="18" width="17.57421875" style="116" customWidth="1"/>
    <col min="19" max="19" width="7.7109375" style="116" customWidth="1"/>
    <col min="20" max="20" width="2.7109375" style="116" customWidth="1"/>
    <col min="21" max="21" width="1.7109375" style="116" customWidth="1"/>
    <col min="22" max="22" width="7.7109375" style="116" customWidth="1"/>
    <col min="23" max="23" width="2.7109375" style="116" customWidth="1"/>
    <col min="24" max="24" width="2.00390625" style="116" customWidth="1"/>
    <col min="25" max="25" width="9.421875" style="116" customWidth="1"/>
    <col min="26" max="26" width="2.7109375" style="116" customWidth="1"/>
    <col min="27" max="27" width="19.421875" style="116" customWidth="1"/>
    <col min="28" max="28" width="8.00390625" style="116" customWidth="1"/>
    <col min="29" max="29" width="2.7109375" style="116" customWidth="1"/>
    <col min="30" max="30" width="29.00390625" style="116" bestFit="1" customWidth="1"/>
    <col min="31" max="31" width="9.140625" style="116" customWidth="1"/>
    <col min="32" max="32" width="2.7109375" style="116" customWidth="1"/>
    <col min="33" max="33" width="24.00390625" style="116" bestFit="1" customWidth="1"/>
    <col min="34" max="34" width="8.7109375" style="116" customWidth="1"/>
    <col min="35" max="35" width="2.7109375" style="116" customWidth="1"/>
    <col min="36" max="36" width="13.00390625" style="116" customWidth="1"/>
    <col min="37" max="37" width="7.7109375" style="116" customWidth="1"/>
    <col min="38" max="38" width="2.7109375" style="116" customWidth="1"/>
    <col min="39" max="39" width="5.7109375" style="116" customWidth="1"/>
    <col min="40" max="16384" width="11.28125" style="116" customWidth="1"/>
  </cols>
  <sheetData>
    <row r="1" spans="1:39" ht="11.25">
      <c r="A1" s="117" t="s">
        <v>282</v>
      </c>
      <c r="B1" s="118"/>
      <c r="C1" s="118"/>
      <c r="D1" s="119" t="s">
        <v>283</v>
      </c>
      <c r="E1" s="120"/>
      <c r="F1" s="121"/>
      <c r="G1" s="122" t="s">
        <v>284</v>
      </c>
      <c r="H1" s="123"/>
      <c r="I1" s="124"/>
      <c r="J1" s="122" t="s">
        <v>285</v>
      </c>
      <c r="K1" s="123"/>
      <c r="L1" s="123"/>
      <c r="M1" s="122" t="s">
        <v>286</v>
      </c>
      <c r="N1" s="123"/>
      <c r="O1" s="124"/>
      <c r="P1" s="125" t="s">
        <v>287</v>
      </c>
      <c r="Q1" s="123"/>
      <c r="R1" s="123"/>
      <c r="S1" s="122" t="s">
        <v>288</v>
      </c>
      <c r="T1" s="123"/>
      <c r="U1" s="123"/>
      <c r="V1" s="122" t="s">
        <v>289</v>
      </c>
      <c r="W1" s="123"/>
      <c r="X1" s="123"/>
      <c r="Y1" s="122" t="s">
        <v>290</v>
      </c>
      <c r="Z1" s="123"/>
      <c r="AA1" s="123"/>
      <c r="AB1" s="122" t="s">
        <v>291</v>
      </c>
      <c r="AC1" s="123"/>
      <c r="AD1" s="123"/>
      <c r="AE1" s="122" t="s">
        <v>292</v>
      </c>
      <c r="AF1" s="123"/>
      <c r="AG1" s="126"/>
      <c r="AH1" s="122" t="s">
        <v>293</v>
      </c>
      <c r="AI1" s="123"/>
      <c r="AJ1" s="124"/>
      <c r="AK1" s="127" t="s">
        <v>282</v>
      </c>
      <c r="AL1" s="128"/>
      <c r="AM1" s="128"/>
    </row>
    <row r="2" spans="1:39" ht="11.25">
      <c r="A2" s="129" t="s">
        <v>294</v>
      </c>
      <c r="B2" s="130" t="s">
        <v>295</v>
      </c>
      <c r="C2" s="131"/>
      <c r="D2" s="132" t="s">
        <v>296</v>
      </c>
      <c r="E2" s="133" t="s">
        <v>295</v>
      </c>
      <c r="F2" s="134"/>
      <c r="G2" s="135" t="s">
        <v>296</v>
      </c>
      <c r="H2" s="136" t="s">
        <v>295</v>
      </c>
      <c r="I2" s="137"/>
      <c r="J2" s="129" t="s">
        <v>297</v>
      </c>
      <c r="K2" s="138" t="s">
        <v>295</v>
      </c>
      <c r="L2" s="131"/>
      <c r="M2" s="129" t="s">
        <v>298</v>
      </c>
      <c r="N2" s="130" t="s">
        <v>295</v>
      </c>
      <c r="O2" s="131"/>
      <c r="P2" s="132" t="s">
        <v>299</v>
      </c>
      <c r="Q2" s="133" t="s">
        <v>295</v>
      </c>
      <c r="R2" s="134"/>
      <c r="S2" s="129" t="s">
        <v>297</v>
      </c>
      <c r="T2" s="138" t="s">
        <v>295</v>
      </c>
      <c r="U2" s="131"/>
      <c r="V2" s="139" t="s">
        <v>300</v>
      </c>
      <c r="W2" s="140" t="s">
        <v>295</v>
      </c>
      <c r="X2" s="141"/>
      <c r="Y2" s="139" t="s">
        <v>301</v>
      </c>
      <c r="Z2" s="140" t="s">
        <v>295</v>
      </c>
      <c r="AA2" s="137"/>
      <c r="AB2" s="129" t="s">
        <v>294</v>
      </c>
      <c r="AC2" s="130" t="s">
        <v>295</v>
      </c>
      <c r="AD2" s="131"/>
      <c r="AE2" s="139" t="s">
        <v>296</v>
      </c>
      <c r="AF2" s="140" t="s">
        <v>295</v>
      </c>
      <c r="AG2" s="137"/>
      <c r="AH2" s="132" t="s">
        <v>301</v>
      </c>
      <c r="AI2" s="133" t="s">
        <v>295</v>
      </c>
      <c r="AJ2" s="134"/>
      <c r="AK2" s="129" t="s">
        <v>298</v>
      </c>
      <c r="AL2" s="130" t="s">
        <v>295</v>
      </c>
      <c r="AM2" s="131"/>
    </row>
    <row r="3" spans="1:39" ht="22.5">
      <c r="A3" s="142" t="s">
        <v>298</v>
      </c>
      <c r="B3" s="143" t="s">
        <v>302</v>
      </c>
      <c r="C3" s="141"/>
      <c r="D3" s="132" t="s">
        <v>299</v>
      </c>
      <c r="E3" s="133" t="s">
        <v>302</v>
      </c>
      <c r="F3" s="134"/>
      <c r="G3" s="135" t="s">
        <v>299</v>
      </c>
      <c r="H3" s="136" t="s">
        <v>302</v>
      </c>
      <c r="I3" s="137"/>
      <c r="J3" s="129" t="s">
        <v>294</v>
      </c>
      <c r="K3" s="130" t="s">
        <v>302</v>
      </c>
      <c r="L3" s="131"/>
      <c r="M3" s="135" t="s">
        <v>300</v>
      </c>
      <c r="N3" s="136" t="s">
        <v>302</v>
      </c>
      <c r="O3" s="137"/>
      <c r="P3" s="132" t="s">
        <v>301</v>
      </c>
      <c r="Q3" s="133" t="s">
        <v>302</v>
      </c>
      <c r="R3" s="134"/>
      <c r="S3" s="129" t="s">
        <v>294</v>
      </c>
      <c r="T3" s="130" t="s">
        <v>302</v>
      </c>
      <c r="U3" s="131"/>
      <c r="V3" s="139" t="s">
        <v>296</v>
      </c>
      <c r="W3" s="140" t="s">
        <v>302</v>
      </c>
      <c r="X3" s="141"/>
      <c r="Y3" s="144" t="s">
        <v>297</v>
      </c>
      <c r="Z3" s="138" t="s">
        <v>302</v>
      </c>
      <c r="AA3" s="145" t="s">
        <v>303</v>
      </c>
      <c r="AB3" s="135" t="s">
        <v>298</v>
      </c>
      <c r="AC3" s="146" t="s">
        <v>302</v>
      </c>
      <c r="AD3" s="137"/>
      <c r="AE3" s="139" t="s">
        <v>299</v>
      </c>
      <c r="AF3" s="140" t="s">
        <v>302</v>
      </c>
      <c r="AG3" s="137"/>
      <c r="AH3" s="129" t="s">
        <v>297</v>
      </c>
      <c r="AI3" s="138" t="s">
        <v>302</v>
      </c>
      <c r="AJ3" s="151" t="s">
        <v>395</v>
      </c>
      <c r="AK3" s="139" t="s">
        <v>300</v>
      </c>
      <c r="AL3" s="139" t="s">
        <v>302</v>
      </c>
      <c r="AM3" s="137"/>
    </row>
    <row r="4" spans="1:39" ht="12.75">
      <c r="A4" s="142" t="s">
        <v>300</v>
      </c>
      <c r="B4" s="147" t="s">
        <v>304</v>
      </c>
      <c r="C4" s="141"/>
      <c r="D4" s="132" t="s">
        <v>301</v>
      </c>
      <c r="E4" s="133" t="s">
        <v>304</v>
      </c>
      <c r="F4" s="134"/>
      <c r="G4" s="135" t="s">
        <v>301</v>
      </c>
      <c r="H4" s="136" t="s">
        <v>304</v>
      </c>
      <c r="I4" s="137"/>
      <c r="J4" s="135" t="s">
        <v>298</v>
      </c>
      <c r="K4" s="146" t="s">
        <v>304</v>
      </c>
      <c r="L4" s="137"/>
      <c r="M4" s="135" t="s">
        <v>296</v>
      </c>
      <c r="N4" s="136" t="s">
        <v>304</v>
      </c>
      <c r="O4" s="137"/>
      <c r="P4" s="129" t="s">
        <v>297</v>
      </c>
      <c r="Q4" s="138" t="s">
        <v>304</v>
      </c>
      <c r="R4" s="148" t="s">
        <v>305</v>
      </c>
      <c r="S4" s="135" t="s">
        <v>298</v>
      </c>
      <c r="T4" s="135" t="s">
        <v>304</v>
      </c>
      <c r="U4" s="137"/>
      <c r="V4" s="139" t="s">
        <v>299</v>
      </c>
      <c r="W4" s="140" t="s">
        <v>304</v>
      </c>
      <c r="X4" s="141"/>
      <c r="Y4" s="144" t="s">
        <v>294</v>
      </c>
      <c r="Z4" s="130" t="s">
        <v>304</v>
      </c>
      <c r="AA4" s="145"/>
      <c r="AB4" s="135" t="s">
        <v>300</v>
      </c>
      <c r="AC4" s="146" t="s">
        <v>304</v>
      </c>
      <c r="AD4" s="137"/>
      <c r="AE4" s="139" t="s">
        <v>301</v>
      </c>
      <c r="AF4" s="140" t="s">
        <v>304</v>
      </c>
      <c r="AG4" s="137"/>
      <c r="AH4" s="129" t="s">
        <v>294</v>
      </c>
      <c r="AI4" s="130" t="s">
        <v>304</v>
      </c>
      <c r="AJ4" s="149"/>
      <c r="AK4" s="139" t="s">
        <v>296</v>
      </c>
      <c r="AL4" s="139" t="s">
        <v>304</v>
      </c>
      <c r="AM4" s="137"/>
    </row>
    <row r="5" spans="1:39" ht="12.75">
      <c r="A5" s="142" t="s">
        <v>296</v>
      </c>
      <c r="B5" s="147" t="s">
        <v>306</v>
      </c>
      <c r="C5" s="141"/>
      <c r="D5" s="129" t="s">
        <v>297</v>
      </c>
      <c r="E5" s="138" t="s">
        <v>306</v>
      </c>
      <c r="F5" s="131"/>
      <c r="G5" s="129" t="s">
        <v>297</v>
      </c>
      <c r="H5" s="138" t="s">
        <v>306</v>
      </c>
      <c r="I5" s="131"/>
      <c r="J5" s="135" t="s">
        <v>300</v>
      </c>
      <c r="K5" s="136" t="s">
        <v>306</v>
      </c>
      <c r="L5" s="137"/>
      <c r="M5" s="135" t="s">
        <v>299</v>
      </c>
      <c r="N5" s="136" t="s">
        <v>306</v>
      </c>
      <c r="O5" s="137"/>
      <c r="P5" s="129" t="s">
        <v>294</v>
      </c>
      <c r="Q5" s="130" t="s">
        <v>306</v>
      </c>
      <c r="R5" s="131"/>
      <c r="S5" s="135" t="s">
        <v>300</v>
      </c>
      <c r="T5" s="135" t="s">
        <v>306</v>
      </c>
      <c r="U5" s="137"/>
      <c r="V5" s="139" t="s">
        <v>301</v>
      </c>
      <c r="W5" s="140" t="s">
        <v>306</v>
      </c>
      <c r="X5" s="141"/>
      <c r="Y5" s="135" t="s">
        <v>298</v>
      </c>
      <c r="Z5" s="146" t="s">
        <v>306</v>
      </c>
      <c r="AA5" s="137"/>
      <c r="AB5" s="135" t="s">
        <v>296</v>
      </c>
      <c r="AC5" s="146" t="s">
        <v>306</v>
      </c>
      <c r="AD5" s="137"/>
      <c r="AE5" s="144" t="s">
        <v>297</v>
      </c>
      <c r="AF5" s="150" t="s">
        <v>306</v>
      </c>
      <c r="AG5" s="131"/>
      <c r="AH5" s="135" t="s">
        <v>298</v>
      </c>
      <c r="AI5" s="146" t="s">
        <v>306</v>
      </c>
      <c r="AJ5"/>
      <c r="AK5" s="139" t="s">
        <v>299</v>
      </c>
      <c r="AL5" s="139" t="s">
        <v>306</v>
      </c>
      <c r="AM5" s="137"/>
    </row>
    <row r="6" spans="1:39" ht="12.75">
      <c r="A6" s="142" t="s">
        <v>299</v>
      </c>
      <c r="B6" s="147" t="s">
        <v>307</v>
      </c>
      <c r="C6" s="141"/>
      <c r="D6" s="129" t="s">
        <v>294</v>
      </c>
      <c r="E6" s="130" t="s">
        <v>307</v>
      </c>
      <c r="F6" s="131"/>
      <c r="G6" s="129" t="s">
        <v>294</v>
      </c>
      <c r="H6" s="130" t="s">
        <v>307</v>
      </c>
      <c r="I6" s="131"/>
      <c r="J6" s="135" t="s">
        <v>296</v>
      </c>
      <c r="K6" s="136" t="s">
        <v>307</v>
      </c>
      <c r="L6" s="137"/>
      <c r="M6" s="135" t="s">
        <v>301</v>
      </c>
      <c r="N6" s="146" t="s">
        <v>307</v>
      </c>
      <c r="O6" s="137"/>
      <c r="P6" s="142" t="s">
        <v>298</v>
      </c>
      <c r="Q6" s="143" t="s">
        <v>307</v>
      </c>
      <c r="R6" s="141"/>
      <c r="S6" s="139" t="s">
        <v>296</v>
      </c>
      <c r="T6" s="139" t="s">
        <v>307</v>
      </c>
      <c r="U6" s="137"/>
      <c r="V6" s="144" t="s">
        <v>297</v>
      </c>
      <c r="W6" s="150" t="s">
        <v>307</v>
      </c>
      <c r="X6" s="131"/>
      <c r="Y6" s="135" t="s">
        <v>300</v>
      </c>
      <c r="Z6" s="133" t="s">
        <v>307</v>
      </c>
      <c r="AA6" s="134"/>
      <c r="AB6" s="135" t="s">
        <v>299</v>
      </c>
      <c r="AC6" s="146" t="s">
        <v>307</v>
      </c>
      <c r="AD6" s="137"/>
      <c r="AE6" s="144" t="s">
        <v>294</v>
      </c>
      <c r="AF6" s="130" t="s">
        <v>307</v>
      </c>
      <c r="AG6" s="131"/>
      <c r="AH6" s="135" t="s">
        <v>300</v>
      </c>
      <c r="AI6" s="133" t="s">
        <v>307</v>
      </c>
      <c r="AJ6"/>
      <c r="AK6" s="139" t="s">
        <v>301</v>
      </c>
      <c r="AL6" s="139" t="s">
        <v>307</v>
      </c>
      <c r="AM6" s="137"/>
    </row>
    <row r="7" spans="1:39" ht="11.25">
      <c r="A7" s="142" t="s">
        <v>301</v>
      </c>
      <c r="B7" s="147" t="s">
        <v>308</v>
      </c>
      <c r="C7" s="141"/>
      <c r="D7" s="139" t="s">
        <v>298</v>
      </c>
      <c r="E7" s="139" t="s">
        <v>308</v>
      </c>
      <c r="F7" s="134"/>
      <c r="G7" s="135" t="s">
        <v>298</v>
      </c>
      <c r="H7" s="146" t="s">
        <v>308</v>
      </c>
      <c r="I7" s="137"/>
      <c r="J7" s="135" t="s">
        <v>299</v>
      </c>
      <c r="K7" s="136" t="s">
        <v>308</v>
      </c>
      <c r="L7" s="137"/>
      <c r="M7" s="129" t="s">
        <v>297</v>
      </c>
      <c r="N7" s="138" t="s">
        <v>308</v>
      </c>
      <c r="O7" s="131"/>
      <c r="P7" s="142" t="s">
        <v>300</v>
      </c>
      <c r="Q7" s="147" t="s">
        <v>308</v>
      </c>
      <c r="R7" s="141"/>
      <c r="S7" s="139" t="s">
        <v>299</v>
      </c>
      <c r="T7" s="139" t="s">
        <v>308</v>
      </c>
      <c r="U7" s="137"/>
      <c r="V7" s="144" t="s">
        <v>294</v>
      </c>
      <c r="W7" s="130" t="s">
        <v>308</v>
      </c>
      <c r="X7" s="131"/>
      <c r="Y7" s="135" t="s">
        <v>296</v>
      </c>
      <c r="Z7" s="133" t="s">
        <v>308</v>
      </c>
      <c r="AA7" s="134"/>
      <c r="AB7" s="135" t="s">
        <v>301</v>
      </c>
      <c r="AC7" s="146" t="s">
        <v>308</v>
      </c>
      <c r="AD7" s="137"/>
      <c r="AE7" s="135" t="s">
        <v>298</v>
      </c>
      <c r="AF7" s="146" t="s">
        <v>308</v>
      </c>
      <c r="AG7" s="137"/>
      <c r="AH7" s="135" t="s">
        <v>296</v>
      </c>
      <c r="AI7" s="133" t="s">
        <v>308</v>
      </c>
      <c r="AJ7" s="134"/>
      <c r="AK7" s="129" t="s">
        <v>297</v>
      </c>
      <c r="AL7" s="138" t="s">
        <v>308</v>
      </c>
      <c r="AM7" s="131"/>
    </row>
    <row r="8" spans="1:39" ht="11.25">
      <c r="A8" s="129" t="s">
        <v>297</v>
      </c>
      <c r="B8" s="138" t="s">
        <v>309</v>
      </c>
      <c r="C8" s="131"/>
      <c r="D8" s="139" t="s">
        <v>300</v>
      </c>
      <c r="E8" s="139" t="s">
        <v>309</v>
      </c>
      <c r="F8" s="134"/>
      <c r="G8" s="135" t="s">
        <v>300</v>
      </c>
      <c r="H8" s="133" t="s">
        <v>309</v>
      </c>
      <c r="I8" s="134"/>
      <c r="J8" s="135" t="s">
        <v>301</v>
      </c>
      <c r="K8" s="136" t="s">
        <v>309</v>
      </c>
      <c r="L8" s="137"/>
      <c r="M8" s="129" t="s">
        <v>294</v>
      </c>
      <c r="N8" s="130" t="s">
        <v>309</v>
      </c>
      <c r="O8" s="131"/>
      <c r="P8" s="142" t="s">
        <v>296</v>
      </c>
      <c r="Q8" s="147" t="s">
        <v>309</v>
      </c>
      <c r="R8" s="148" t="s">
        <v>310</v>
      </c>
      <c r="S8" s="139" t="s">
        <v>301</v>
      </c>
      <c r="T8" s="139" t="s">
        <v>309</v>
      </c>
      <c r="U8" s="137"/>
      <c r="V8" s="139" t="s">
        <v>298</v>
      </c>
      <c r="W8" s="140" t="s">
        <v>309</v>
      </c>
      <c r="X8" s="141"/>
      <c r="Y8" s="135" t="s">
        <v>299</v>
      </c>
      <c r="Z8" s="133" t="s">
        <v>309</v>
      </c>
      <c r="AA8" s="134"/>
      <c r="AB8" s="129" t="s">
        <v>297</v>
      </c>
      <c r="AC8" s="130" t="s">
        <v>309</v>
      </c>
      <c r="AD8" s="131"/>
      <c r="AE8" s="135" t="s">
        <v>300</v>
      </c>
      <c r="AF8" s="136" t="s">
        <v>309</v>
      </c>
      <c r="AG8" s="137"/>
      <c r="AH8" s="135" t="s">
        <v>299</v>
      </c>
      <c r="AI8" s="133" t="s">
        <v>309</v>
      </c>
      <c r="AJ8" s="134"/>
      <c r="AK8" s="129" t="s">
        <v>294</v>
      </c>
      <c r="AL8" s="130" t="s">
        <v>309</v>
      </c>
      <c r="AM8" s="131"/>
    </row>
    <row r="9" spans="1:39" ht="11.25">
      <c r="A9" s="129" t="s">
        <v>294</v>
      </c>
      <c r="B9" s="130" t="s">
        <v>311</v>
      </c>
      <c r="C9" s="131"/>
      <c r="D9" s="139" t="s">
        <v>296</v>
      </c>
      <c r="E9" s="139" t="s">
        <v>311</v>
      </c>
      <c r="F9" s="141"/>
      <c r="G9" s="135" t="s">
        <v>296</v>
      </c>
      <c r="H9" s="133" t="s">
        <v>311</v>
      </c>
      <c r="I9" s="134"/>
      <c r="J9" s="129" t="s">
        <v>297</v>
      </c>
      <c r="K9" s="138" t="s">
        <v>311</v>
      </c>
      <c r="L9" s="131"/>
      <c r="M9" s="129" t="s">
        <v>298</v>
      </c>
      <c r="N9" s="130" t="s">
        <v>311</v>
      </c>
      <c r="O9" s="131"/>
      <c r="P9" s="142" t="s">
        <v>299</v>
      </c>
      <c r="Q9" s="147" t="s">
        <v>311</v>
      </c>
      <c r="R9" s="141"/>
      <c r="S9" s="129" t="s">
        <v>297</v>
      </c>
      <c r="T9" s="138" t="s">
        <v>311</v>
      </c>
      <c r="U9" s="131"/>
      <c r="V9" s="139" t="s">
        <v>300</v>
      </c>
      <c r="W9" s="140" t="s">
        <v>311</v>
      </c>
      <c r="X9" s="141"/>
      <c r="Y9" s="135" t="s">
        <v>301</v>
      </c>
      <c r="Z9" s="133" t="s">
        <v>311</v>
      </c>
      <c r="AA9" s="134"/>
      <c r="AB9" s="129" t="s">
        <v>294</v>
      </c>
      <c r="AC9" s="130" t="s">
        <v>311</v>
      </c>
      <c r="AD9" s="131"/>
      <c r="AE9" s="135" t="s">
        <v>296</v>
      </c>
      <c r="AF9" s="136" t="s">
        <v>311</v>
      </c>
      <c r="AG9" s="137"/>
      <c r="AH9" s="135" t="s">
        <v>301</v>
      </c>
      <c r="AI9" s="133" t="s">
        <v>311</v>
      </c>
      <c r="AJ9" s="134"/>
      <c r="AK9" s="135" t="s">
        <v>298</v>
      </c>
      <c r="AL9" s="146" t="s">
        <v>311</v>
      </c>
      <c r="AM9" s="137"/>
    </row>
    <row r="10" spans="1:39" ht="11.25">
      <c r="A10" s="142" t="s">
        <v>298</v>
      </c>
      <c r="B10" s="143" t="s">
        <v>312</v>
      </c>
      <c r="C10" s="141"/>
      <c r="D10" s="139" t="s">
        <v>299</v>
      </c>
      <c r="E10" s="139" t="s">
        <v>312</v>
      </c>
      <c r="F10" s="134"/>
      <c r="G10" s="135" t="s">
        <v>299</v>
      </c>
      <c r="H10" s="133" t="s">
        <v>312</v>
      </c>
      <c r="I10" s="134"/>
      <c r="J10" s="129" t="s">
        <v>294</v>
      </c>
      <c r="K10" s="130" t="s">
        <v>312</v>
      </c>
      <c r="L10" s="131"/>
      <c r="M10" s="135" t="s">
        <v>300</v>
      </c>
      <c r="N10" s="136" t="s">
        <v>312</v>
      </c>
      <c r="O10" s="137"/>
      <c r="P10" s="132" t="s">
        <v>301</v>
      </c>
      <c r="Q10" s="133" t="s">
        <v>312</v>
      </c>
      <c r="R10" s="134"/>
      <c r="S10" s="129" t="s">
        <v>294</v>
      </c>
      <c r="T10" s="130" t="s">
        <v>312</v>
      </c>
      <c r="U10" s="131"/>
      <c r="V10" s="139" t="s">
        <v>296</v>
      </c>
      <c r="W10" s="140" t="s">
        <v>312</v>
      </c>
      <c r="X10" s="141"/>
      <c r="Y10" s="129" t="s">
        <v>297</v>
      </c>
      <c r="Z10" s="138" t="s">
        <v>312</v>
      </c>
      <c r="AA10" s="131"/>
      <c r="AB10" s="135" t="s">
        <v>298</v>
      </c>
      <c r="AC10" s="146" t="s">
        <v>312</v>
      </c>
      <c r="AD10" s="137"/>
      <c r="AE10" s="135" t="s">
        <v>299</v>
      </c>
      <c r="AF10" s="136" t="s">
        <v>312</v>
      </c>
      <c r="AG10" s="137"/>
      <c r="AH10" s="129" t="s">
        <v>297</v>
      </c>
      <c r="AI10" s="138" t="s">
        <v>312</v>
      </c>
      <c r="AJ10" s="131"/>
      <c r="AK10" s="135" t="s">
        <v>300</v>
      </c>
      <c r="AL10" s="136" t="s">
        <v>312</v>
      </c>
      <c r="AM10" s="137"/>
    </row>
    <row r="11" spans="1:39" ht="11.25">
      <c r="A11" s="142" t="s">
        <v>300</v>
      </c>
      <c r="B11" s="147" t="s">
        <v>313</v>
      </c>
      <c r="C11" s="141"/>
      <c r="D11" s="139" t="s">
        <v>301</v>
      </c>
      <c r="E11" s="139" t="s">
        <v>313</v>
      </c>
      <c r="F11" s="134"/>
      <c r="G11" s="135" t="s">
        <v>301</v>
      </c>
      <c r="H11" s="136" t="s">
        <v>313</v>
      </c>
      <c r="I11" s="141"/>
      <c r="J11" s="139" t="s">
        <v>298</v>
      </c>
      <c r="K11" s="140" t="s">
        <v>313</v>
      </c>
      <c r="L11" s="137"/>
      <c r="M11" s="135" t="s">
        <v>296</v>
      </c>
      <c r="N11" s="136" t="s">
        <v>313</v>
      </c>
      <c r="O11" s="137"/>
      <c r="P11" s="129" t="s">
        <v>297</v>
      </c>
      <c r="Q11" s="138" t="s">
        <v>313</v>
      </c>
      <c r="R11" s="131"/>
      <c r="S11" s="139" t="s">
        <v>298</v>
      </c>
      <c r="T11" s="139" t="s">
        <v>313</v>
      </c>
      <c r="U11" s="137"/>
      <c r="V11" s="139" t="s">
        <v>299</v>
      </c>
      <c r="W11" s="140" t="s">
        <v>313</v>
      </c>
      <c r="X11" s="141"/>
      <c r="Y11" s="129" t="s">
        <v>294</v>
      </c>
      <c r="Z11" s="130" t="s">
        <v>313</v>
      </c>
      <c r="AA11" s="131"/>
      <c r="AB11" s="135" t="s">
        <v>300</v>
      </c>
      <c r="AC11" s="146" t="s">
        <v>313</v>
      </c>
      <c r="AD11" s="137"/>
      <c r="AE11" s="135" t="s">
        <v>301</v>
      </c>
      <c r="AF11" s="136" t="s">
        <v>313</v>
      </c>
      <c r="AG11" s="137"/>
      <c r="AH11" s="129" t="s">
        <v>294</v>
      </c>
      <c r="AI11" s="130" t="s">
        <v>313</v>
      </c>
      <c r="AJ11" s="131"/>
      <c r="AK11" s="135" t="s">
        <v>296</v>
      </c>
      <c r="AL11" s="136" t="s">
        <v>313</v>
      </c>
      <c r="AM11" s="137"/>
    </row>
    <row r="12" spans="1:39" ht="11.25">
      <c r="A12" s="142" t="s">
        <v>296</v>
      </c>
      <c r="B12" s="147" t="s">
        <v>314</v>
      </c>
      <c r="C12" s="141"/>
      <c r="D12" s="129" t="s">
        <v>297</v>
      </c>
      <c r="E12" s="138" t="s">
        <v>314</v>
      </c>
      <c r="F12" s="131"/>
      <c r="G12" s="129" t="s">
        <v>297</v>
      </c>
      <c r="H12" s="138" t="s">
        <v>314</v>
      </c>
      <c r="I12" s="131"/>
      <c r="J12" s="139" t="s">
        <v>300</v>
      </c>
      <c r="K12" s="140" t="s">
        <v>314</v>
      </c>
      <c r="L12" s="137"/>
      <c r="M12" s="135" t="s">
        <v>299</v>
      </c>
      <c r="N12" s="136" t="s">
        <v>314</v>
      </c>
      <c r="O12" s="137"/>
      <c r="P12" s="129" t="s">
        <v>294</v>
      </c>
      <c r="Q12" s="130" t="s">
        <v>314</v>
      </c>
      <c r="R12" s="131"/>
      <c r="S12" s="139" t="s">
        <v>300</v>
      </c>
      <c r="T12" s="139" t="s">
        <v>314</v>
      </c>
      <c r="U12" s="137"/>
      <c r="V12" s="139" t="s">
        <v>301</v>
      </c>
      <c r="W12" s="140" t="s">
        <v>314</v>
      </c>
      <c r="X12" s="141"/>
      <c r="Y12" s="135" t="s">
        <v>298</v>
      </c>
      <c r="Z12" s="146" t="s">
        <v>314</v>
      </c>
      <c r="AA12" s="137"/>
      <c r="AB12" s="135" t="s">
        <v>296</v>
      </c>
      <c r="AC12" s="146" t="s">
        <v>314</v>
      </c>
      <c r="AD12" s="137"/>
      <c r="AE12" s="129" t="s">
        <v>297</v>
      </c>
      <c r="AF12" s="138" t="s">
        <v>314</v>
      </c>
      <c r="AG12" s="131"/>
      <c r="AH12" s="135" t="s">
        <v>298</v>
      </c>
      <c r="AI12" s="146" t="s">
        <v>314</v>
      </c>
      <c r="AJ12" s="137"/>
      <c r="AK12" s="135" t="s">
        <v>299</v>
      </c>
      <c r="AL12" s="136" t="s">
        <v>314</v>
      </c>
      <c r="AM12" s="137"/>
    </row>
    <row r="13" spans="1:39" ht="11.25">
      <c r="A13" s="142" t="s">
        <v>299</v>
      </c>
      <c r="B13" s="147" t="s">
        <v>315</v>
      </c>
      <c r="C13" s="141"/>
      <c r="D13" s="129" t="s">
        <v>294</v>
      </c>
      <c r="E13" s="130" t="s">
        <v>315</v>
      </c>
      <c r="F13" s="131"/>
      <c r="G13" s="129" t="s">
        <v>294</v>
      </c>
      <c r="H13" s="130" t="s">
        <v>315</v>
      </c>
      <c r="I13" s="148" t="s">
        <v>316</v>
      </c>
      <c r="J13" s="139" t="s">
        <v>296</v>
      </c>
      <c r="K13" s="140" t="s">
        <v>315</v>
      </c>
      <c r="L13" s="137"/>
      <c r="M13" s="135" t="s">
        <v>301</v>
      </c>
      <c r="N13" s="146" t="s">
        <v>315</v>
      </c>
      <c r="O13" s="137"/>
      <c r="P13" s="142" t="s">
        <v>298</v>
      </c>
      <c r="Q13" s="143" t="s">
        <v>315</v>
      </c>
      <c r="R13" s="141"/>
      <c r="S13" s="139" t="s">
        <v>296</v>
      </c>
      <c r="T13" s="139" t="s">
        <v>315</v>
      </c>
      <c r="U13" s="137"/>
      <c r="V13" s="144" t="s">
        <v>297</v>
      </c>
      <c r="W13" s="150" t="s">
        <v>315</v>
      </c>
      <c r="X13" s="131"/>
      <c r="Y13" s="135" t="s">
        <v>300</v>
      </c>
      <c r="Z13" s="133" t="s">
        <v>315</v>
      </c>
      <c r="AA13" s="134"/>
      <c r="AB13" s="135" t="s">
        <v>299</v>
      </c>
      <c r="AC13" s="146" t="s">
        <v>315</v>
      </c>
      <c r="AD13" s="137"/>
      <c r="AE13" s="129" t="s">
        <v>294</v>
      </c>
      <c r="AF13" s="130" t="s">
        <v>315</v>
      </c>
      <c r="AG13" s="145" t="s">
        <v>385</v>
      </c>
      <c r="AH13" s="135" t="s">
        <v>300</v>
      </c>
      <c r="AI13" s="133" t="s">
        <v>315</v>
      </c>
      <c r="AJ13" s="134"/>
      <c r="AK13" s="135" t="s">
        <v>301</v>
      </c>
      <c r="AL13" s="136" t="s">
        <v>315</v>
      </c>
      <c r="AM13" s="137"/>
    </row>
    <row r="14" spans="1:39" ht="11.25">
      <c r="A14" s="142" t="s">
        <v>301</v>
      </c>
      <c r="B14" s="147" t="s">
        <v>317</v>
      </c>
      <c r="C14" s="141"/>
      <c r="D14" s="139" t="s">
        <v>298</v>
      </c>
      <c r="E14" s="139" t="s">
        <v>317</v>
      </c>
      <c r="F14" s="141"/>
      <c r="G14" s="135" t="s">
        <v>298</v>
      </c>
      <c r="H14" s="146" t="s">
        <v>317</v>
      </c>
      <c r="I14" s="141"/>
      <c r="J14" s="139" t="s">
        <v>299</v>
      </c>
      <c r="K14" s="140" t="s">
        <v>317</v>
      </c>
      <c r="L14" s="137"/>
      <c r="M14" s="129" t="s">
        <v>297</v>
      </c>
      <c r="N14" s="138" t="s">
        <v>317</v>
      </c>
      <c r="O14" s="131"/>
      <c r="P14" s="142" t="s">
        <v>300</v>
      </c>
      <c r="Q14" s="147" t="s">
        <v>317</v>
      </c>
      <c r="R14" s="141"/>
      <c r="S14" s="139" t="s">
        <v>299</v>
      </c>
      <c r="T14" s="139" t="s">
        <v>317</v>
      </c>
      <c r="U14" s="141"/>
      <c r="V14" s="144" t="s">
        <v>294</v>
      </c>
      <c r="W14" s="130" t="s">
        <v>317</v>
      </c>
      <c r="X14" s="131"/>
      <c r="Y14" s="135" t="s">
        <v>296</v>
      </c>
      <c r="Z14" s="133" t="s">
        <v>317</v>
      </c>
      <c r="AA14" s="134"/>
      <c r="AB14" s="135" t="s">
        <v>301</v>
      </c>
      <c r="AC14" s="146" t="s">
        <v>317</v>
      </c>
      <c r="AD14" s="137"/>
      <c r="AE14" s="135" t="s">
        <v>298</v>
      </c>
      <c r="AF14" s="146" t="s">
        <v>317</v>
      </c>
      <c r="AG14" s="137"/>
      <c r="AH14" s="135" t="s">
        <v>296</v>
      </c>
      <c r="AI14" s="133" t="s">
        <v>317</v>
      </c>
      <c r="AJ14" s="134"/>
      <c r="AK14" s="129" t="s">
        <v>297</v>
      </c>
      <c r="AL14" s="138" t="s">
        <v>317</v>
      </c>
      <c r="AM14" s="148" t="s">
        <v>318</v>
      </c>
    </row>
    <row r="15" spans="1:39" ht="11.25">
      <c r="A15" s="129" t="s">
        <v>297</v>
      </c>
      <c r="B15" s="138" t="s">
        <v>319</v>
      </c>
      <c r="C15" s="148" t="s">
        <v>318</v>
      </c>
      <c r="D15" s="139" t="s">
        <v>300</v>
      </c>
      <c r="E15" s="139" t="s">
        <v>319</v>
      </c>
      <c r="F15" s="141"/>
      <c r="G15" s="135" t="s">
        <v>300</v>
      </c>
      <c r="H15" s="133" t="s">
        <v>319</v>
      </c>
      <c r="I15" s="134"/>
      <c r="J15" s="139" t="s">
        <v>301</v>
      </c>
      <c r="K15" s="140" t="s">
        <v>319</v>
      </c>
      <c r="L15" s="141"/>
      <c r="M15" s="129" t="s">
        <v>294</v>
      </c>
      <c r="N15" s="130" t="s">
        <v>319</v>
      </c>
      <c r="O15" s="131"/>
      <c r="P15" s="142" t="s">
        <v>296</v>
      </c>
      <c r="Q15" s="147" t="s">
        <v>319</v>
      </c>
      <c r="R15" s="148" t="s">
        <v>310</v>
      </c>
      <c r="S15" s="129" t="s">
        <v>301</v>
      </c>
      <c r="T15" s="138" t="s">
        <v>319</v>
      </c>
      <c r="U15" s="131"/>
      <c r="V15" s="139" t="s">
        <v>298</v>
      </c>
      <c r="W15" s="139" t="s">
        <v>319</v>
      </c>
      <c r="X15" s="141"/>
      <c r="Y15" s="135" t="s">
        <v>299</v>
      </c>
      <c r="Z15" s="133" t="s">
        <v>319</v>
      </c>
      <c r="AA15" s="134"/>
      <c r="AB15" s="129" t="s">
        <v>297</v>
      </c>
      <c r="AC15" s="130" t="s">
        <v>319</v>
      </c>
      <c r="AD15" s="148" t="s">
        <v>386</v>
      </c>
      <c r="AE15" s="135" t="s">
        <v>300</v>
      </c>
      <c r="AF15" s="136" t="s">
        <v>319</v>
      </c>
      <c r="AG15" s="137"/>
      <c r="AH15" s="135" t="s">
        <v>299</v>
      </c>
      <c r="AI15" s="133" t="s">
        <v>319</v>
      </c>
      <c r="AJ15" s="134"/>
      <c r="AK15" s="129" t="s">
        <v>294</v>
      </c>
      <c r="AL15" s="130" t="s">
        <v>319</v>
      </c>
      <c r="AM15" s="148"/>
    </row>
    <row r="16" spans="1:39" ht="11.25">
      <c r="A16" s="129" t="s">
        <v>294</v>
      </c>
      <c r="B16" s="130" t="s">
        <v>320</v>
      </c>
      <c r="C16" s="148"/>
      <c r="D16" s="139" t="s">
        <v>296</v>
      </c>
      <c r="E16" s="139" t="s">
        <v>320</v>
      </c>
      <c r="F16" s="141"/>
      <c r="G16" s="135" t="s">
        <v>296</v>
      </c>
      <c r="H16" s="133" t="s">
        <v>320</v>
      </c>
      <c r="I16" s="134"/>
      <c r="J16" s="129" t="s">
        <v>297</v>
      </c>
      <c r="K16" s="138" t="s">
        <v>320</v>
      </c>
      <c r="L16" s="131"/>
      <c r="M16" s="135" t="s">
        <v>298</v>
      </c>
      <c r="N16" s="146" t="s">
        <v>320</v>
      </c>
      <c r="O16" s="137"/>
      <c r="P16" s="142" t="s">
        <v>299</v>
      </c>
      <c r="Q16" s="147" t="s">
        <v>320</v>
      </c>
      <c r="R16" s="141"/>
      <c r="S16" s="129" t="s">
        <v>297</v>
      </c>
      <c r="T16" s="138" t="s">
        <v>320</v>
      </c>
      <c r="U16" s="131"/>
      <c r="V16" s="144" t="s">
        <v>300</v>
      </c>
      <c r="W16" s="150" t="s">
        <v>320</v>
      </c>
      <c r="X16" s="131"/>
      <c r="Y16" s="135" t="s">
        <v>301</v>
      </c>
      <c r="Z16" s="133" t="s">
        <v>320</v>
      </c>
      <c r="AA16" s="134"/>
      <c r="AB16" s="129" t="s">
        <v>294</v>
      </c>
      <c r="AC16" s="130" t="s">
        <v>320</v>
      </c>
      <c r="AD16" s="131"/>
      <c r="AE16" s="135" t="s">
        <v>296</v>
      </c>
      <c r="AF16" s="136" t="s">
        <v>320</v>
      </c>
      <c r="AG16" s="137"/>
      <c r="AH16" s="135" t="s">
        <v>301</v>
      </c>
      <c r="AI16" s="133" t="s">
        <v>320</v>
      </c>
      <c r="AJ16" s="134"/>
      <c r="AK16" s="135" t="s">
        <v>298</v>
      </c>
      <c r="AL16" s="146" t="s">
        <v>320</v>
      </c>
      <c r="AM16" s="137"/>
    </row>
    <row r="17" spans="1:39" ht="11.25">
      <c r="A17" s="142" t="s">
        <v>298</v>
      </c>
      <c r="B17" s="143" t="s">
        <v>321</v>
      </c>
      <c r="C17" s="141"/>
      <c r="D17" s="139" t="s">
        <v>299</v>
      </c>
      <c r="E17" s="139" t="s">
        <v>321</v>
      </c>
      <c r="F17" s="141"/>
      <c r="G17" s="135" t="s">
        <v>299</v>
      </c>
      <c r="H17" s="133" t="s">
        <v>321</v>
      </c>
      <c r="I17" s="134"/>
      <c r="J17" s="129" t="s">
        <v>294</v>
      </c>
      <c r="K17" s="130" t="s">
        <v>321</v>
      </c>
      <c r="L17" s="131"/>
      <c r="M17" s="135" t="s">
        <v>300</v>
      </c>
      <c r="N17" s="136" t="s">
        <v>321</v>
      </c>
      <c r="O17" s="137"/>
      <c r="P17" s="132" t="s">
        <v>301</v>
      </c>
      <c r="Q17" s="133" t="s">
        <v>321</v>
      </c>
      <c r="R17" s="134"/>
      <c r="S17" s="129" t="s">
        <v>294</v>
      </c>
      <c r="T17" s="130" t="s">
        <v>321</v>
      </c>
      <c r="U17" s="131"/>
      <c r="V17" s="139" t="s">
        <v>296</v>
      </c>
      <c r="W17" s="140" t="s">
        <v>321</v>
      </c>
      <c r="X17" s="141"/>
      <c r="Y17" s="129" t="s">
        <v>297</v>
      </c>
      <c r="Z17" s="138" t="s">
        <v>321</v>
      </c>
      <c r="AA17" s="131"/>
      <c r="AB17" s="135" t="s">
        <v>298</v>
      </c>
      <c r="AC17" s="146" t="s">
        <v>321</v>
      </c>
      <c r="AD17" s="137"/>
      <c r="AE17" s="135" t="s">
        <v>299</v>
      </c>
      <c r="AF17" s="136" t="s">
        <v>321</v>
      </c>
      <c r="AG17" s="137"/>
      <c r="AH17" s="129" t="s">
        <v>297</v>
      </c>
      <c r="AI17" s="138" t="s">
        <v>321</v>
      </c>
      <c r="AJ17" s="131"/>
      <c r="AK17" s="135" t="s">
        <v>300</v>
      </c>
      <c r="AL17" s="136" t="s">
        <v>321</v>
      </c>
      <c r="AM17" s="137"/>
    </row>
    <row r="18" spans="1:39" ht="11.25">
      <c r="A18" s="142" t="s">
        <v>300</v>
      </c>
      <c r="B18" s="147" t="s">
        <v>322</v>
      </c>
      <c r="C18" s="141"/>
      <c r="D18" s="139" t="s">
        <v>301</v>
      </c>
      <c r="E18" s="139" t="s">
        <v>322</v>
      </c>
      <c r="F18" s="141"/>
      <c r="G18" s="135" t="s">
        <v>301</v>
      </c>
      <c r="H18" s="136" t="s">
        <v>322</v>
      </c>
      <c r="I18" s="137"/>
      <c r="J18" s="129" t="s">
        <v>298</v>
      </c>
      <c r="K18" s="130" t="s">
        <v>322</v>
      </c>
      <c r="L18" s="131"/>
      <c r="M18" s="135" t="s">
        <v>296</v>
      </c>
      <c r="N18" s="136" t="s">
        <v>322</v>
      </c>
      <c r="O18" s="137"/>
      <c r="P18" s="129" t="s">
        <v>297</v>
      </c>
      <c r="Q18" s="138" t="s">
        <v>322</v>
      </c>
      <c r="R18" s="131"/>
      <c r="S18" s="139" t="s">
        <v>298</v>
      </c>
      <c r="T18" s="139" t="s">
        <v>322</v>
      </c>
      <c r="U18" s="141"/>
      <c r="V18" s="139" t="s">
        <v>299</v>
      </c>
      <c r="W18" s="140" t="s">
        <v>322</v>
      </c>
      <c r="X18" s="141"/>
      <c r="Y18" s="129" t="s">
        <v>294</v>
      </c>
      <c r="Z18" s="130" t="s">
        <v>322</v>
      </c>
      <c r="AA18" s="131"/>
      <c r="AB18" s="135" t="s">
        <v>300</v>
      </c>
      <c r="AC18" s="146" t="s">
        <v>322</v>
      </c>
      <c r="AD18" s="137"/>
      <c r="AE18" s="135" t="s">
        <v>301</v>
      </c>
      <c r="AF18" s="136" t="s">
        <v>322</v>
      </c>
      <c r="AG18" s="137"/>
      <c r="AH18" s="129" t="s">
        <v>294</v>
      </c>
      <c r="AI18" s="130" t="s">
        <v>322</v>
      </c>
      <c r="AJ18" s="131"/>
      <c r="AK18" s="135" t="s">
        <v>296</v>
      </c>
      <c r="AL18" s="136" t="s">
        <v>322</v>
      </c>
      <c r="AM18" s="137"/>
    </row>
    <row r="19" spans="1:39" ht="11.25">
      <c r="A19" s="142" t="s">
        <v>296</v>
      </c>
      <c r="B19" s="147" t="s">
        <v>323</v>
      </c>
      <c r="C19" s="141"/>
      <c r="D19" s="129" t="s">
        <v>297</v>
      </c>
      <c r="E19" s="138" t="s">
        <v>323</v>
      </c>
      <c r="F19" s="131"/>
      <c r="G19" s="129" t="s">
        <v>297</v>
      </c>
      <c r="H19" s="138" t="s">
        <v>323</v>
      </c>
      <c r="I19" s="131"/>
      <c r="J19" s="139" t="s">
        <v>300</v>
      </c>
      <c r="K19" s="140" t="s">
        <v>323</v>
      </c>
      <c r="L19" s="141"/>
      <c r="M19" s="135" t="s">
        <v>299</v>
      </c>
      <c r="N19" s="136" t="s">
        <v>323</v>
      </c>
      <c r="O19" s="137"/>
      <c r="P19" s="129" t="s">
        <v>294</v>
      </c>
      <c r="Q19" s="130" t="s">
        <v>323</v>
      </c>
      <c r="R19" s="131"/>
      <c r="S19" s="139" t="s">
        <v>300</v>
      </c>
      <c r="T19" s="139" t="s">
        <v>323</v>
      </c>
      <c r="U19" s="137"/>
      <c r="V19" s="139" t="s">
        <v>301</v>
      </c>
      <c r="W19" s="140" t="s">
        <v>323</v>
      </c>
      <c r="X19" s="141"/>
      <c r="Y19" s="135" t="s">
        <v>298</v>
      </c>
      <c r="Z19" s="146" t="s">
        <v>323</v>
      </c>
      <c r="AA19" s="137"/>
      <c r="AB19" s="135" t="s">
        <v>296</v>
      </c>
      <c r="AC19" s="146" t="s">
        <v>323</v>
      </c>
      <c r="AD19" s="137"/>
      <c r="AE19" s="129" t="s">
        <v>297</v>
      </c>
      <c r="AF19" s="138" t="s">
        <v>323</v>
      </c>
      <c r="AG19" s="131"/>
      <c r="AH19" s="135" t="s">
        <v>298</v>
      </c>
      <c r="AI19" s="146" t="s">
        <v>323</v>
      </c>
      <c r="AJ19" s="137"/>
      <c r="AK19" s="135" t="s">
        <v>299</v>
      </c>
      <c r="AL19" s="136" t="s">
        <v>323</v>
      </c>
      <c r="AM19" s="137"/>
    </row>
    <row r="20" spans="1:39" ht="11.25">
      <c r="A20" s="142" t="s">
        <v>299</v>
      </c>
      <c r="B20" s="147" t="s">
        <v>324</v>
      </c>
      <c r="C20" s="141"/>
      <c r="D20" s="129" t="s">
        <v>294</v>
      </c>
      <c r="E20" s="130" t="s">
        <v>324</v>
      </c>
      <c r="F20" s="148" t="s">
        <v>325</v>
      </c>
      <c r="G20" s="129" t="s">
        <v>294</v>
      </c>
      <c r="H20" s="130" t="s">
        <v>324</v>
      </c>
      <c r="I20" s="131"/>
      <c r="J20" s="139" t="s">
        <v>296</v>
      </c>
      <c r="K20" s="140" t="s">
        <v>324</v>
      </c>
      <c r="L20" s="141"/>
      <c r="M20" s="135" t="s">
        <v>301</v>
      </c>
      <c r="N20" s="146" t="s">
        <v>324</v>
      </c>
      <c r="O20" s="137"/>
      <c r="P20" s="142" t="s">
        <v>298</v>
      </c>
      <c r="Q20" s="143" t="s">
        <v>324</v>
      </c>
      <c r="R20" s="141"/>
      <c r="S20" s="139" t="s">
        <v>296</v>
      </c>
      <c r="T20" s="139" t="s">
        <v>324</v>
      </c>
      <c r="U20" s="137"/>
      <c r="V20" s="144" t="s">
        <v>297</v>
      </c>
      <c r="W20" s="150" t="s">
        <v>324</v>
      </c>
      <c r="X20" s="131"/>
      <c r="Y20" s="135" t="s">
        <v>300</v>
      </c>
      <c r="Z20" s="133" t="s">
        <v>324</v>
      </c>
      <c r="AA20" s="134"/>
      <c r="AB20" s="135" t="s">
        <v>299</v>
      </c>
      <c r="AC20" s="146" t="s">
        <v>324</v>
      </c>
      <c r="AD20" s="137"/>
      <c r="AE20" s="129" t="s">
        <v>294</v>
      </c>
      <c r="AF20" s="130" t="s">
        <v>324</v>
      </c>
      <c r="AG20" s="145" t="s">
        <v>387</v>
      </c>
      <c r="AH20" s="135" t="s">
        <v>300</v>
      </c>
      <c r="AI20" s="133" t="s">
        <v>324</v>
      </c>
      <c r="AJ20" s="134"/>
      <c r="AK20" s="135" t="s">
        <v>301</v>
      </c>
      <c r="AL20" s="136" t="s">
        <v>324</v>
      </c>
      <c r="AM20" s="137"/>
    </row>
    <row r="21" spans="1:39" ht="11.25">
      <c r="A21" s="142" t="s">
        <v>301</v>
      </c>
      <c r="B21" s="147" t="s">
        <v>326</v>
      </c>
      <c r="C21" s="141"/>
      <c r="D21" s="132" t="s">
        <v>298</v>
      </c>
      <c r="E21" s="133" t="s">
        <v>326</v>
      </c>
      <c r="F21" s="134"/>
      <c r="G21" s="135" t="s">
        <v>298</v>
      </c>
      <c r="H21" s="146" t="s">
        <v>326</v>
      </c>
      <c r="I21" s="137"/>
      <c r="J21" s="139" t="s">
        <v>299</v>
      </c>
      <c r="K21" s="140" t="s">
        <v>326</v>
      </c>
      <c r="L21" s="141"/>
      <c r="M21" s="129" t="s">
        <v>297</v>
      </c>
      <c r="N21" s="138" t="s">
        <v>326</v>
      </c>
      <c r="O21" s="131"/>
      <c r="P21" s="142" t="s">
        <v>300</v>
      </c>
      <c r="Q21" s="147" t="s">
        <v>326</v>
      </c>
      <c r="R21" s="141"/>
      <c r="S21" s="139" t="s">
        <v>299</v>
      </c>
      <c r="T21" s="139" t="s">
        <v>326</v>
      </c>
      <c r="U21" s="137"/>
      <c r="V21" s="144" t="s">
        <v>294</v>
      </c>
      <c r="W21" s="130" t="s">
        <v>326</v>
      </c>
      <c r="X21" s="131"/>
      <c r="Y21" s="135" t="s">
        <v>296</v>
      </c>
      <c r="Z21" s="133" t="s">
        <v>326</v>
      </c>
      <c r="AA21" s="134"/>
      <c r="AB21" s="135" t="s">
        <v>301</v>
      </c>
      <c r="AC21" s="146" t="s">
        <v>326</v>
      </c>
      <c r="AD21" s="137"/>
      <c r="AE21" s="135" t="s">
        <v>298</v>
      </c>
      <c r="AF21" s="146" t="s">
        <v>326</v>
      </c>
      <c r="AG21" s="137"/>
      <c r="AH21" s="135" t="s">
        <v>296</v>
      </c>
      <c r="AI21" s="133" t="s">
        <v>326</v>
      </c>
      <c r="AJ21" s="134"/>
      <c r="AK21" s="129" t="s">
        <v>297</v>
      </c>
      <c r="AL21" s="138" t="s">
        <v>326</v>
      </c>
      <c r="AM21" s="131"/>
    </row>
    <row r="22" spans="1:39" ht="11.25">
      <c r="A22" s="129" t="s">
        <v>297</v>
      </c>
      <c r="B22" s="138" t="s">
        <v>327</v>
      </c>
      <c r="C22" s="131"/>
      <c r="D22" s="132" t="s">
        <v>300</v>
      </c>
      <c r="E22" s="133" t="s">
        <v>327</v>
      </c>
      <c r="F22" s="134"/>
      <c r="G22" s="135" t="s">
        <v>300</v>
      </c>
      <c r="H22" s="133" t="s">
        <v>327</v>
      </c>
      <c r="I22" s="134"/>
      <c r="J22" s="139" t="s">
        <v>301</v>
      </c>
      <c r="K22" s="140" t="s">
        <v>327</v>
      </c>
      <c r="L22" s="141"/>
      <c r="M22" s="129" t="s">
        <v>294</v>
      </c>
      <c r="N22" s="130" t="s">
        <v>327</v>
      </c>
      <c r="O22" s="148" t="s">
        <v>328</v>
      </c>
      <c r="P22" s="142" t="s">
        <v>296</v>
      </c>
      <c r="Q22" s="147" t="s">
        <v>327</v>
      </c>
      <c r="R22" s="148" t="s">
        <v>310</v>
      </c>
      <c r="S22" s="139" t="s">
        <v>301</v>
      </c>
      <c r="T22" s="139" t="s">
        <v>327</v>
      </c>
      <c r="U22" s="137"/>
      <c r="V22" s="139" t="s">
        <v>298</v>
      </c>
      <c r="W22" s="140" t="s">
        <v>327</v>
      </c>
      <c r="X22" s="137"/>
      <c r="Y22" s="135" t="s">
        <v>299</v>
      </c>
      <c r="Z22" s="133" t="s">
        <v>327</v>
      </c>
      <c r="AA22" s="134"/>
      <c r="AB22" s="129" t="s">
        <v>297</v>
      </c>
      <c r="AC22" s="130" t="s">
        <v>327</v>
      </c>
      <c r="AD22" s="131"/>
      <c r="AE22" s="135" t="s">
        <v>300</v>
      </c>
      <c r="AF22" s="136" t="s">
        <v>327</v>
      </c>
      <c r="AG22" s="137"/>
      <c r="AH22" s="135" t="s">
        <v>299</v>
      </c>
      <c r="AI22" s="133" t="s">
        <v>327</v>
      </c>
      <c r="AJ22" s="134"/>
      <c r="AK22" s="129" t="s">
        <v>294</v>
      </c>
      <c r="AL22" s="130" t="s">
        <v>327</v>
      </c>
      <c r="AM22" s="131"/>
    </row>
    <row r="23" spans="1:39" ht="11.25">
      <c r="A23" s="129" t="s">
        <v>294</v>
      </c>
      <c r="B23" s="130" t="s">
        <v>329</v>
      </c>
      <c r="C23" s="131"/>
      <c r="D23" s="142" t="s">
        <v>296</v>
      </c>
      <c r="E23" s="147" t="s">
        <v>329</v>
      </c>
      <c r="F23" s="141"/>
      <c r="G23" s="135" t="s">
        <v>296</v>
      </c>
      <c r="H23" s="133" t="s">
        <v>329</v>
      </c>
      <c r="I23" s="134"/>
      <c r="J23" s="129" t="s">
        <v>297</v>
      </c>
      <c r="K23" s="138" t="s">
        <v>329</v>
      </c>
      <c r="L23" s="148" t="s">
        <v>330</v>
      </c>
      <c r="M23" s="135" t="s">
        <v>298</v>
      </c>
      <c r="N23" s="146" t="s">
        <v>329</v>
      </c>
      <c r="O23" s="137"/>
      <c r="P23" s="142" t="s">
        <v>299</v>
      </c>
      <c r="Q23" s="147" t="s">
        <v>329</v>
      </c>
      <c r="R23" s="141"/>
      <c r="S23" s="129" t="s">
        <v>297</v>
      </c>
      <c r="T23" s="138" t="s">
        <v>329</v>
      </c>
      <c r="U23" s="131"/>
      <c r="V23" s="139" t="s">
        <v>300</v>
      </c>
      <c r="W23" s="140" t="s">
        <v>329</v>
      </c>
      <c r="X23" s="137"/>
      <c r="Y23" s="135" t="s">
        <v>301</v>
      </c>
      <c r="Z23" s="133" t="s">
        <v>329</v>
      </c>
      <c r="AA23" s="134"/>
      <c r="AB23" s="129" t="s">
        <v>294</v>
      </c>
      <c r="AC23" s="130" t="s">
        <v>329</v>
      </c>
      <c r="AD23" s="131"/>
      <c r="AE23" s="135" t="s">
        <v>296</v>
      </c>
      <c r="AF23" s="136" t="s">
        <v>329</v>
      </c>
      <c r="AG23" s="137"/>
      <c r="AH23" s="135" t="s">
        <v>301</v>
      </c>
      <c r="AI23" s="133" t="s">
        <v>329</v>
      </c>
      <c r="AJ23" s="134"/>
      <c r="AK23" s="135" t="s">
        <v>298</v>
      </c>
      <c r="AL23" s="146" t="s">
        <v>329</v>
      </c>
      <c r="AM23" s="137"/>
    </row>
    <row r="24" spans="1:39" ht="32.25" customHeight="1">
      <c r="A24" s="142" t="s">
        <v>298</v>
      </c>
      <c r="B24" s="143" t="s">
        <v>331</v>
      </c>
      <c r="C24" s="141"/>
      <c r="D24" s="132" t="s">
        <v>299</v>
      </c>
      <c r="E24" s="133" t="s">
        <v>331</v>
      </c>
      <c r="F24" s="134"/>
      <c r="G24" s="135" t="s">
        <v>299</v>
      </c>
      <c r="H24" s="133" t="s">
        <v>331</v>
      </c>
      <c r="I24" s="134"/>
      <c r="J24" s="129" t="s">
        <v>294</v>
      </c>
      <c r="K24" s="130" t="s">
        <v>331</v>
      </c>
      <c r="L24" s="131"/>
      <c r="M24" s="135" t="s">
        <v>300</v>
      </c>
      <c r="N24" s="136" t="s">
        <v>331</v>
      </c>
      <c r="O24" s="137"/>
      <c r="P24" s="132" t="s">
        <v>301</v>
      </c>
      <c r="Q24" s="133" t="s">
        <v>331</v>
      </c>
      <c r="R24" s="134"/>
      <c r="S24" s="129" t="s">
        <v>294</v>
      </c>
      <c r="T24" s="130" t="s">
        <v>331</v>
      </c>
      <c r="U24" s="131"/>
      <c r="V24" s="139" t="s">
        <v>296</v>
      </c>
      <c r="W24" s="140" t="s">
        <v>331</v>
      </c>
      <c r="X24" s="137"/>
      <c r="Y24" s="129" t="s">
        <v>297</v>
      </c>
      <c r="Z24" s="138" t="s">
        <v>331</v>
      </c>
      <c r="AA24" s="151" t="s">
        <v>396</v>
      </c>
      <c r="AB24" s="135" t="s">
        <v>298</v>
      </c>
      <c r="AC24" s="146" t="s">
        <v>331</v>
      </c>
      <c r="AD24" s="137"/>
      <c r="AE24" s="135" t="s">
        <v>299</v>
      </c>
      <c r="AF24" s="136" t="s">
        <v>331</v>
      </c>
      <c r="AG24" s="137"/>
      <c r="AH24" s="129" t="s">
        <v>297</v>
      </c>
      <c r="AI24" s="138" t="s">
        <v>331</v>
      </c>
      <c r="AJ24" s="131"/>
      <c r="AK24" s="135" t="s">
        <v>300</v>
      </c>
      <c r="AL24" s="136" t="s">
        <v>331</v>
      </c>
      <c r="AM24" s="137"/>
    </row>
    <row r="25" spans="1:39" ht="12.75">
      <c r="A25" s="142" t="s">
        <v>300</v>
      </c>
      <c r="B25" s="147" t="s">
        <v>332</v>
      </c>
      <c r="C25" s="141"/>
      <c r="D25" s="132" t="s">
        <v>301</v>
      </c>
      <c r="E25" s="133" t="s">
        <v>332</v>
      </c>
      <c r="F25" s="134"/>
      <c r="G25" s="135" t="s">
        <v>301</v>
      </c>
      <c r="H25" s="136" t="s">
        <v>332</v>
      </c>
      <c r="I25" s="137"/>
      <c r="J25" s="135" t="s">
        <v>298</v>
      </c>
      <c r="K25" s="146" t="s">
        <v>332</v>
      </c>
      <c r="L25" s="141"/>
      <c r="M25" s="135" t="s">
        <v>296</v>
      </c>
      <c r="N25" s="136" t="s">
        <v>332</v>
      </c>
      <c r="O25" s="137"/>
      <c r="P25" s="129" t="s">
        <v>297</v>
      </c>
      <c r="Q25" s="138" t="s">
        <v>332</v>
      </c>
      <c r="R25" s="131"/>
      <c r="S25" s="139" t="s">
        <v>298</v>
      </c>
      <c r="T25" s="139" t="s">
        <v>332</v>
      </c>
      <c r="U25" s="137"/>
      <c r="V25" s="139" t="s">
        <v>299</v>
      </c>
      <c r="W25" s="140" t="s">
        <v>332</v>
      </c>
      <c r="X25" s="137"/>
      <c r="Y25" s="129" t="s">
        <v>294</v>
      </c>
      <c r="Z25" s="130" t="s">
        <v>332</v>
      </c>
      <c r="AA25"/>
      <c r="AB25" s="135" t="s">
        <v>300</v>
      </c>
      <c r="AC25" s="146" t="s">
        <v>332</v>
      </c>
      <c r="AD25" s="137"/>
      <c r="AE25" s="135" t="s">
        <v>301</v>
      </c>
      <c r="AF25" s="136" t="s">
        <v>332</v>
      </c>
      <c r="AG25" s="137"/>
      <c r="AH25" s="129" t="s">
        <v>294</v>
      </c>
      <c r="AI25" s="130" t="s">
        <v>332</v>
      </c>
      <c r="AJ25" s="131"/>
      <c r="AK25" s="135" t="s">
        <v>296</v>
      </c>
      <c r="AL25" s="136" t="s">
        <v>332</v>
      </c>
      <c r="AM25" s="137"/>
    </row>
    <row r="26" spans="1:39" ht="12.75">
      <c r="A26" s="142" t="s">
        <v>296</v>
      </c>
      <c r="B26" s="147" t="s">
        <v>333</v>
      </c>
      <c r="C26" s="141"/>
      <c r="D26" s="129" t="s">
        <v>297</v>
      </c>
      <c r="E26" s="138" t="s">
        <v>333</v>
      </c>
      <c r="F26" s="131"/>
      <c r="G26" s="129" t="s">
        <v>297</v>
      </c>
      <c r="H26" s="138" t="s">
        <v>333</v>
      </c>
      <c r="I26" s="131"/>
      <c r="J26" s="135" t="s">
        <v>300</v>
      </c>
      <c r="K26" s="136" t="s">
        <v>333</v>
      </c>
      <c r="L26" s="137"/>
      <c r="M26" s="129" t="s">
        <v>299</v>
      </c>
      <c r="N26" s="138" t="s">
        <v>333</v>
      </c>
      <c r="O26" s="131"/>
      <c r="P26" s="129" t="s">
        <v>294</v>
      </c>
      <c r="Q26" s="130" t="s">
        <v>333</v>
      </c>
      <c r="R26" s="131"/>
      <c r="S26" s="139" t="s">
        <v>300</v>
      </c>
      <c r="T26" s="139" t="s">
        <v>333</v>
      </c>
      <c r="U26" s="137"/>
      <c r="V26" s="139" t="s">
        <v>301</v>
      </c>
      <c r="W26" s="140" t="s">
        <v>333</v>
      </c>
      <c r="X26" s="137"/>
      <c r="Y26" s="135" t="s">
        <v>298</v>
      </c>
      <c r="Z26" s="146" t="s">
        <v>333</v>
      </c>
      <c r="AA26"/>
      <c r="AB26" s="139" t="s">
        <v>296</v>
      </c>
      <c r="AC26" s="139" t="s">
        <v>333</v>
      </c>
      <c r="AD26" s="137"/>
      <c r="AE26" s="129" t="s">
        <v>297</v>
      </c>
      <c r="AF26" s="138" t="s">
        <v>333</v>
      </c>
      <c r="AG26" s="131"/>
      <c r="AH26" s="129" t="s">
        <v>298</v>
      </c>
      <c r="AI26" s="130" t="s">
        <v>333</v>
      </c>
      <c r="AJ26" s="131"/>
      <c r="AK26" s="135" t="s">
        <v>299</v>
      </c>
      <c r="AL26" s="136" t="s">
        <v>333</v>
      </c>
      <c r="AM26" s="137"/>
    </row>
    <row r="27" spans="1:39" ht="12.75">
      <c r="A27" s="142" t="s">
        <v>299</v>
      </c>
      <c r="B27" s="147" t="s">
        <v>334</v>
      </c>
      <c r="C27" s="141"/>
      <c r="D27" s="129" t="s">
        <v>294</v>
      </c>
      <c r="E27" s="130" t="s">
        <v>334</v>
      </c>
      <c r="F27" s="148" t="s">
        <v>335</v>
      </c>
      <c r="G27" s="129" t="s">
        <v>294</v>
      </c>
      <c r="H27" s="130" t="s">
        <v>334</v>
      </c>
      <c r="I27" s="131"/>
      <c r="J27" s="135" t="s">
        <v>296</v>
      </c>
      <c r="K27" s="136" t="s">
        <v>334</v>
      </c>
      <c r="L27" s="137"/>
      <c r="M27" s="135" t="s">
        <v>301</v>
      </c>
      <c r="N27" s="146" t="s">
        <v>334</v>
      </c>
      <c r="O27" s="141"/>
      <c r="P27" s="142" t="s">
        <v>298</v>
      </c>
      <c r="Q27" s="143" t="s">
        <v>334</v>
      </c>
      <c r="R27" s="141"/>
      <c r="S27" s="139" t="s">
        <v>296</v>
      </c>
      <c r="T27" s="139" t="s">
        <v>334</v>
      </c>
      <c r="U27" s="137"/>
      <c r="V27" s="144" t="s">
        <v>297</v>
      </c>
      <c r="W27" s="150" t="s">
        <v>334</v>
      </c>
      <c r="X27" s="131"/>
      <c r="Y27" s="135" t="s">
        <v>300</v>
      </c>
      <c r="Z27" s="133" t="s">
        <v>334</v>
      </c>
      <c r="AA27"/>
      <c r="AB27" s="139" t="s">
        <v>299</v>
      </c>
      <c r="AC27" s="139" t="s">
        <v>334</v>
      </c>
      <c r="AD27" s="137"/>
      <c r="AE27" s="129" t="s">
        <v>294</v>
      </c>
      <c r="AF27" s="130" t="s">
        <v>334</v>
      </c>
      <c r="AG27" s="131"/>
      <c r="AH27" s="139" t="s">
        <v>300</v>
      </c>
      <c r="AI27" s="139" t="s">
        <v>334</v>
      </c>
      <c r="AJ27" s="141"/>
      <c r="AK27" s="135" t="s">
        <v>301</v>
      </c>
      <c r="AL27" s="136" t="s">
        <v>334</v>
      </c>
      <c r="AM27" s="137"/>
    </row>
    <row r="28" spans="1:39" ht="11.25">
      <c r="A28" s="142" t="s">
        <v>301</v>
      </c>
      <c r="B28" s="147" t="s">
        <v>336</v>
      </c>
      <c r="C28" s="141"/>
      <c r="D28" s="132" t="s">
        <v>298</v>
      </c>
      <c r="E28" s="133" t="s">
        <v>336</v>
      </c>
      <c r="F28" s="134"/>
      <c r="G28" s="135" t="s">
        <v>298</v>
      </c>
      <c r="H28" s="146" t="s">
        <v>336</v>
      </c>
      <c r="I28" s="137"/>
      <c r="J28" s="135" t="s">
        <v>299</v>
      </c>
      <c r="K28" s="136" t="s">
        <v>336</v>
      </c>
      <c r="L28" s="137"/>
      <c r="M28" s="129" t="s">
        <v>297</v>
      </c>
      <c r="N28" s="138" t="s">
        <v>336</v>
      </c>
      <c r="O28" s="131"/>
      <c r="P28" s="142" t="s">
        <v>300</v>
      </c>
      <c r="Q28" s="147" t="s">
        <v>336</v>
      </c>
      <c r="R28" s="141"/>
      <c r="S28" s="139" t="s">
        <v>299</v>
      </c>
      <c r="T28" s="139" t="s">
        <v>336</v>
      </c>
      <c r="U28" s="137"/>
      <c r="V28" s="144" t="s">
        <v>294</v>
      </c>
      <c r="W28" s="130" t="s">
        <v>336</v>
      </c>
      <c r="X28" s="131"/>
      <c r="Y28" s="135" t="s">
        <v>296</v>
      </c>
      <c r="Z28" s="133" t="s">
        <v>336</v>
      </c>
      <c r="AA28" s="134"/>
      <c r="AB28" s="139" t="s">
        <v>301</v>
      </c>
      <c r="AC28" s="139" t="s">
        <v>336</v>
      </c>
      <c r="AD28" s="137"/>
      <c r="AE28" s="135" t="s">
        <v>298</v>
      </c>
      <c r="AF28" s="146" t="s">
        <v>336</v>
      </c>
      <c r="AG28" s="137"/>
      <c r="AH28" s="139" t="s">
        <v>296</v>
      </c>
      <c r="AI28" s="139" t="s">
        <v>336</v>
      </c>
      <c r="AJ28" s="141"/>
      <c r="AK28" s="129" t="s">
        <v>297</v>
      </c>
      <c r="AL28" s="138" t="s">
        <v>336</v>
      </c>
      <c r="AM28" s="131"/>
    </row>
    <row r="29" spans="1:39" ht="11.25">
      <c r="A29" s="129" t="s">
        <v>297</v>
      </c>
      <c r="B29" s="138" t="s">
        <v>337</v>
      </c>
      <c r="C29" s="131"/>
      <c r="D29" s="132" t="s">
        <v>300</v>
      </c>
      <c r="E29" s="133" t="s">
        <v>337</v>
      </c>
      <c r="F29" s="134"/>
      <c r="G29" s="135" t="s">
        <v>300</v>
      </c>
      <c r="H29" s="133" t="s">
        <v>337</v>
      </c>
      <c r="I29" s="134"/>
      <c r="J29" s="135" t="s">
        <v>301</v>
      </c>
      <c r="K29" s="136" t="s">
        <v>337</v>
      </c>
      <c r="L29" s="137"/>
      <c r="M29" s="129" t="s">
        <v>294</v>
      </c>
      <c r="N29" s="130" t="s">
        <v>337</v>
      </c>
      <c r="O29" s="131"/>
      <c r="P29" s="142" t="s">
        <v>296</v>
      </c>
      <c r="Q29" s="147" t="s">
        <v>337</v>
      </c>
      <c r="R29" s="148" t="s">
        <v>310</v>
      </c>
      <c r="S29" s="139" t="s">
        <v>301</v>
      </c>
      <c r="T29" s="139" t="s">
        <v>337</v>
      </c>
      <c r="U29" s="137"/>
      <c r="V29" s="139" t="s">
        <v>298</v>
      </c>
      <c r="W29" s="139" t="s">
        <v>337</v>
      </c>
      <c r="X29" s="137"/>
      <c r="Y29" s="135" t="s">
        <v>299</v>
      </c>
      <c r="Z29" s="133" t="s">
        <v>337</v>
      </c>
      <c r="AA29" s="134"/>
      <c r="AB29" s="129" t="s">
        <v>297</v>
      </c>
      <c r="AC29" s="130" t="s">
        <v>337</v>
      </c>
      <c r="AD29" s="131"/>
      <c r="AE29" s="135" t="s">
        <v>300</v>
      </c>
      <c r="AF29" s="136" t="s">
        <v>337</v>
      </c>
      <c r="AG29" s="137"/>
      <c r="AH29" s="139" t="s">
        <v>299</v>
      </c>
      <c r="AI29" s="139" t="s">
        <v>337</v>
      </c>
      <c r="AJ29" s="141"/>
      <c r="AK29" s="129" t="s">
        <v>294</v>
      </c>
      <c r="AL29" s="130" t="s">
        <v>337</v>
      </c>
      <c r="AM29" s="131"/>
    </row>
    <row r="30" spans="1:39" ht="11.25">
      <c r="A30" s="129" t="s">
        <v>294</v>
      </c>
      <c r="B30" s="130" t="s">
        <v>338</v>
      </c>
      <c r="C30" s="131"/>
      <c r="D30" s="132"/>
      <c r="E30" s="133"/>
      <c r="F30" s="134"/>
      <c r="G30" s="135" t="s">
        <v>296</v>
      </c>
      <c r="H30" s="133" t="s">
        <v>338</v>
      </c>
      <c r="I30" s="134"/>
      <c r="J30" s="129" t="s">
        <v>297</v>
      </c>
      <c r="K30" s="138" t="s">
        <v>338</v>
      </c>
      <c r="L30" s="131"/>
      <c r="M30" s="135" t="s">
        <v>298</v>
      </c>
      <c r="N30" s="146" t="s">
        <v>338</v>
      </c>
      <c r="O30" s="137"/>
      <c r="P30" s="142" t="s">
        <v>299</v>
      </c>
      <c r="Q30" s="147" t="s">
        <v>338</v>
      </c>
      <c r="R30" s="141"/>
      <c r="S30" s="129" t="s">
        <v>297</v>
      </c>
      <c r="T30" s="138" t="s">
        <v>338</v>
      </c>
      <c r="U30" s="131"/>
      <c r="V30" s="139" t="s">
        <v>300</v>
      </c>
      <c r="W30" s="140" t="s">
        <v>338</v>
      </c>
      <c r="X30" s="137"/>
      <c r="Y30" s="135" t="s">
        <v>301</v>
      </c>
      <c r="Z30" s="133" t="s">
        <v>338</v>
      </c>
      <c r="AA30" s="134"/>
      <c r="AB30" s="129" t="s">
        <v>294</v>
      </c>
      <c r="AC30" s="130" t="s">
        <v>338</v>
      </c>
      <c r="AD30" s="131"/>
      <c r="AE30" s="135" t="s">
        <v>296</v>
      </c>
      <c r="AF30" s="136" t="s">
        <v>338</v>
      </c>
      <c r="AG30" s="137"/>
      <c r="AH30" s="139" t="s">
        <v>301</v>
      </c>
      <c r="AI30" s="139" t="s">
        <v>338</v>
      </c>
      <c r="AJ30" s="141"/>
      <c r="AK30" s="135" t="s">
        <v>298</v>
      </c>
      <c r="AL30" s="146" t="s">
        <v>338</v>
      </c>
      <c r="AM30" s="137"/>
    </row>
    <row r="31" spans="1:39" ht="11.25">
      <c r="A31" s="142" t="s">
        <v>298</v>
      </c>
      <c r="B31" s="143" t="s">
        <v>339</v>
      </c>
      <c r="C31" s="141"/>
      <c r="G31" s="135" t="s">
        <v>299</v>
      </c>
      <c r="H31" s="133" t="s">
        <v>339</v>
      </c>
      <c r="I31" s="134"/>
      <c r="J31" s="129" t="s">
        <v>294</v>
      </c>
      <c r="K31" s="130" t="s">
        <v>339</v>
      </c>
      <c r="L31" s="131"/>
      <c r="M31" s="135" t="s">
        <v>300</v>
      </c>
      <c r="N31" s="136" t="s">
        <v>339</v>
      </c>
      <c r="O31" s="137"/>
      <c r="P31" s="132" t="s">
        <v>301</v>
      </c>
      <c r="Q31" s="133" t="s">
        <v>339</v>
      </c>
      <c r="R31" s="134"/>
      <c r="S31" s="129" t="s">
        <v>294</v>
      </c>
      <c r="T31" s="130" t="s">
        <v>339</v>
      </c>
      <c r="U31" s="131"/>
      <c r="V31" s="139" t="s">
        <v>296</v>
      </c>
      <c r="W31" s="140" t="s">
        <v>339</v>
      </c>
      <c r="X31" s="137"/>
      <c r="Y31" s="129" t="s">
        <v>297</v>
      </c>
      <c r="Z31" s="138" t="s">
        <v>339</v>
      </c>
      <c r="AA31" s="131"/>
      <c r="AB31" s="139" t="s">
        <v>298</v>
      </c>
      <c r="AC31" s="139" t="s">
        <v>339</v>
      </c>
      <c r="AD31" s="141"/>
      <c r="AE31" s="135" t="s">
        <v>299</v>
      </c>
      <c r="AF31" s="136" t="s">
        <v>339</v>
      </c>
      <c r="AG31" s="137"/>
      <c r="AH31" s="129" t="s">
        <v>297</v>
      </c>
      <c r="AI31" s="138" t="s">
        <v>339</v>
      </c>
      <c r="AJ31" s="131"/>
      <c r="AK31" s="135" t="s">
        <v>300</v>
      </c>
      <c r="AL31" s="136" t="s">
        <v>339</v>
      </c>
      <c r="AM31" s="137"/>
    </row>
    <row r="32" spans="1:39" ht="11.25">
      <c r="A32" s="142" t="s">
        <v>300</v>
      </c>
      <c r="B32" s="147" t="s">
        <v>340</v>
      </c>
      <c r="C32" s="141"/>
      <c r="G32" s="135" t="s">
        <v>301</v>
      </c>
      <c r="H32" s="136" t="s">
        <v>340</v>
      </c>
      <c r="I32" s="137"/>
      <c r="M32" s="135" t="s">
        <v>296</v>
      </c>
      <c r="N32" s="136" t="s">
        <v>340</v>
      </c>
      <c r="O32" s="137"/>
      <c r="S32" s="139" t="s">
        <v>298</v>
      </c>
      <c r="T32" s="139" t="s">
        <v>340</v>
      </c>
      <c r="U32" s="141"/>
      <c r="V32" s="139" t="s">
        <v>299</v>
      </c>
      <c r="W32" s="140" t="s">
        <v>340</v>
      </c>
      <c r="X32" s="137"/>
      <c r="AB32" s="139" t="s">
        <v>300</v>
      </c>
      <c r="AC32" s="139" t="s">
        <v>340</v>
      </c>
      <c r="AD32" s="152"/>
      <c r="AH32" s="129" t="s">
        <v>294</v>
      </c>
      <c r="AI32" s="130" t="s">
        <v>340</v>
      </c>
      <c r="AJ32" s="131"/>
      <c r="AK32" s="135" t="s">
        <v>296</v>
      </c>
      <c r="AL32" s="136" t="s">
        <v>340</v>
      </c>
      <c r="AM32" s="137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M35"/>
  <sheetViews>
    <sheetView workbookViewId="0" topLeftCell="A1">
      <selection activeCell="AO17" sqref="AO17"/>
    </sheetView>
  </sheetViews>
  <sheetFormatPr defaultColWidth="11.421875" defaultRowHeight="12.75"/>
  <cols>
    <col min="1" max="1" width="7.7109375" style="116" bestFit="1" customWidth="1"/>
    <col min="2" max="2" width="2.7109375" style="116" bestFit="1" customWidth="1"/>
    <col min="3" max="3" width="5.7109375" style="116" bestFit="1" customWidth="1"/>
    <col min="4" max="4" width="7.7109375" style="116" bestFit="1" customWidth="1"/>
    <col min="5" max="5" width="2.7109375" style="116" bestFit="1" customWidth="1"/>
    <col min="6" max="6" width="12.28125" style="116" bestFit="1" customWidth="1"/>
    <col min="7" max="7" width="7.7109375" style="116" bestFit="1" customWidth="1"/>
    <col min="8" max="8" width="2.7109375" style="116" bestFit="1" customWidth="1"/>
    <col min="9" max="9" width="5.421875" style="116" customWidth="1"/>
    <col min="10" max="10" width="7.7109375" style="116" bestFit="1" customWidth="1"/>
    <col min="11" max="11" width="2.7109375" style="116" bestFit="1" customWidth="1"/>
    <col min="12" max="12" width="16.421875" style="116" bestFit="1" customWidth="1"/>
    <col min="13" max="13" width="7.7109375" style="116" bestFit="1" customWidth="1"/>
    <col min="14" max="14" width="2.7109375" style="116" bestFit="1" customWidth="1"/>
    <col min="15" max="15" width="15.421875" style="116" bestFit="1" customWidth="1"/>
    <col min="16" max="16" width="7.7109375" style="116" bestFit="1" customWidth="1"/>
    <col min="17" max="17" width="2.7109375" style="116" bestFit="1" customWidth="1"/>
    <col min="18" max="18" width="12.00390625" style="116" bestFit="1" customWidth="1"/>
    <col min="19" max="19" width="7.7109375" style="116" bestFit="1" customWidth="1"/>
    <col min="20" max="20" width="2.7109375" style="116" bestFit="1" customWidth="1"/>
    <col min="21" max="21" width="5.421875" style="116" customWidth="1"/>
    <col min="22" max="22" width="7.7109375" style="116" bestFit="1" customWidth="1"/>
    <col min="23" max="23" width="2.7109375" style="116" bestFit="1" customWidth="1"/>
    <col min="24" max="24" width="5.421875" style="116" customWidth="1"/>
    <col min="25" max="25" width="9.421875" style="116" bestFit="1" customWidth="1"/>
    <col min="26" max="26" width="2.7109375" style="116" bestFit="1" customWidth="1"/>
    <col min="27" max="27" width="15.8515625" style="116" bestFit="1" customWidth="1"/>
    <col min="28" max="28" width="8.00390625" style="116" bestFit="1" customWidth="1"/>
    <col min="29" max="29" width="2.7109375" style="116" bestFit="1" customWidth="1"/>
    <col min="30" max="30" width="5.421875" style="116" customWidth="1"/>
    <col min="31" max="31" width="9.140625" style="116" bestFit="1" customWidth="1"/>
    <col min="32" max="32" width="2.7109375" style="116" bestFit="1" customWidth="1"/>
    <col min="33" max="33" width="17.00390625" style="116" bestFit="1" customWidth="1"/>
    <col min="34" max="34" width="8.7109375" style="116" bestFit="1" customWidth="1"/>
    <col min="35" max="35" width="2.7109375" style="116" bestFit="1" customWidth="1"/>
    <col min="36" max="36" width="5.421875" style="116" customWidth="1"/>
    <col min="37" max="37" width="7.7109375" style="116" bestFit="1" customWidth="1"/>
    <col min="38" max="38" width="2.7109375" style="116" bestFit="1" customWidth="1"/>
    <col min="39" max="39" width="5.7109375" style="116" bestFit="1" customWidth="1"/>
    <col min="40" max="16384" width="5.421875" style="116" customWidth="1"/>
  </cols>
  <sheetData>
    <row r="1" spans="1:39" ht="11.25">
      <c r="A1" s="117" t="s">
        <v>282</v>
      </c>
      <c r="B1" s="118"/>
      <c r="C1" s="118"/>
      <c r="D1" s="119" t="s">
        <v>283</v>
      </c>
      <c r="E1" s="120"/>
      <c r="F1" s="121"/>
      <c r="G1" s="122" t="s">
        <v>284</v>
      </c>
      <c r="H1" s="123"/>
      <c r="I1" s="124"/>
      <c r="J1" s="122" t="s">
        <v>285</v>
      </c>
      <c r="K1" s="123"/>
      <c r="L1" s="123"/>
      <c r="M1" s="122" t="s">
        <v>286</v>
      </c>
      <c r="N1" s="123"/>
      <c r="O1" s="124"/>
      <c r="P1" s="125" t="s">
        <v>287</v>
      </c>
      <c r="Q1" s="123"/>
      <c r="R1" s="123"/>
      <c r="S1" s="122" t="s">
        <v>288</v>
      </c>
      <c r="T1" s="123"/>
      <c r="U1" s="123"/>
      <c r="V1" s="122" t="s">
        <v>289</v>
      </c>
      <c r="W1" s="123"/>
      <c r="X1" s="123"/>
      <c r="Y1" s="122" t="s">
        <v>290</v>
      </c>
      <c r="Z1" s="123"/>
      <c r="AA1" s="123"/>
      <c r="AB1" s="122" t="s">
        <v>291</v>
      </c>
      <c r="AC1" s="123"/>
      <c r="AD1" s="123"/>
      <c r="AE1" s="122" t="s">
        <v>292</v>
      </c>
      <c r="AF1" s="123"/>
      <c r="AG1" s="126"/>
      <c r="AH1" s="122" t="s">
        <v>293</v>
      </c>
      <c r="AI1" s="123"/>
      <c r="AJ1" s="124"/>
      <c r="AK1" s="127" t="s">
        <v>282</v>
      </c>
      <c r="AL1" s="128"/>
      <c r="AM1" s="128"/>
    </row>
    <row r="2" spans="1:39" ht="11.25">
      <c r="A2" s="142" t="s">
        <v>298</v>
      </c>
      <c r="B2" s="130" t="s">
        <v>295</v>
      </c>
      <c r="C2" s="131"/>
      <c r="D2" s="132" t="s">
        <v>299</v>
      </c>
      <c r="E2" s="133" t="s">
        <v>295</v>
      </c>
      <c r="F2" s="134"/>
      <c r="G2" s="135" t="s">
        <v>299</v>
      </c>
      <c r="H2" s="136" t="s">
        <v>295</v>
      </c>
      <c r="I2" s="137"/>
      <c r="J2" s="129" t="s">
        <v>294</v>
      </c>
      <c r="K2" s="138" t="s">
        <v>295</v>
      </c>
      <c r="L2" s="148" t="s">
        <v>388</v>
      </c>
      <c r="M2" s="135" t="s">
        <v>300</v>
      </c>
      <c r="N2" s="130" t="s">
        <v>295</v>
      </c>
      <c r="O2" s="131"/>
      <c r="P2" s="132" t="s">
        <v>301</v>
      </c>
      <c r="Q2" s="133" t="s">
        <v>295</v>
      </c>
      <c r="R2" s="134"/>
      <c r="S2" s="129" t="s">
        <v>294</v>
      </c>
      <c r="T2" s="138" t="s">
        <v>295</v>
      </c>
      <c r="U2" s="131"/>
      <c r="V2" s="139" t="s">
        <v>296</v>
      </c>
      <c r="W2" s="140" t="s">
        <v>295</v>
      </c>
      <c r="X2" s="141"/>
      <c r="Y2" s="144" t="s">
        <v>297</v>
      </c>
      <c r="Z2" s="140" t="s">
        <v>295</v>
      </c>
      <c r="AA2" s="134"/>
      <c r="AB2" s="135" t="s">
        <v>298</v>
      </c>
      <c r="AC2" s="130" t="s">
        <v>295</v>
      </c>
      <c r="AD2" s="131"/>
      <c r="AE2" s="139" t="s">
        <v>299</v>
      </c>
      <c r="AF2" s="140" t="s">
        <v>295</v>
      </c>
      <c r="AG2" s="137"/>
      <c r="AH2" s="129" t="s">
        <v>297</v>
      </c>
      <c r="AI2" s="133" t="s">
        <v>295</v>
      </c>
      <c r="AJ2" s="134"/>
      <c r="AK2" s="139" t="s">
        <v>300</v>
      </c>
      <c r="AL2" s="130" t="s">
        <v>295</v>
      </c>
      <c r="AM2" s="131"/>
    </row>
    <row r="3" spans="1:39" ht="12.75">
      <c r="A3" s="142" t="s">
        <v>300</v>
      </c>
      <c r="B3" s="143" t="s">
        <v>302</v>
      </c>
      <c r="C3" s="141"/>
      <c r="D3" s="132" t="s">
        <v>301</v>
      </c>
      <c r="E3" s="133" t="s">
        <v>302</v>
      </c>
      <c r="F3" s="134"/>
      <c r="G3" s="135" t="s">
        <v>301</v>
      </c>
      <c r="H3" s="136" t="s">
        <v>302</v>
      </c>
      <c r="I3" s="137"/>
      <c r="J3" s="129" t="s">
        <v>298</v>
      </c>
      <c r="K3" s="130" t="s">
        <v>302</v>
      </c>
      <c r="L3" s="131"/>
      <c r="M3" s="135" t="s">
        <v>296</v>
      </c>
      <c r="N3" s="136" t="s">
        <v>302</v>
      </c>
      <c r="O3" s="137"/>
      <c r="P3" s="132" t="s">
        <v>297</v>
      </c>
      <c r="Q3" s="133" t="s">
        <v>302</v>
      </c>
      <c r="R3" s="134"/>
      <c r="S3" s="129" t="s">
        <v>298</v>
      </c>
      <c r="T3" s="130" t="s">
        <v>302</v>
      </c>
      <c r="U3" s="131"/>
      <c r="V3" s="139" t="s">
        <v>299</v>
      </c>
      <c r="W3" s="140" t="s">
        <v>302</v>
      </c>
      <c r="X3" s="141"/>
      <c r="Y3" s="144" t="s">
        <v>294</v>
      </c>
      <c r="Z3" s="138" t="s">
        <v>302</v>
      </c>
      <c r="AA3" s="134"/>
      <c r="AB3" s="135" t="s">
        <v>300</v>
      </c>
      <c r="AC3" s="146" t="s">
        <v>302</v>
      </c>
      <c r="AD3" s="137"/>
      <c r="AE3" s="139" t="s">
        <v>301</v>
      </c>
      <c r="AF3" s="140" t="s">
        <v>302</v>
      </c>
      <c r="AG3" s="137"/>
      <c r="AH3" s="129" t="s">
        <v>294</v>
      </c>
      <c r="AI3" s="138" t="s">
        <v>302</v>
      </c>
      <c r="AJ3"/>
      <c r="AK3" s="139" t="s">
        <v>296</v>
      </c>
      <c r="AL3" s="139" t="s">
        <v>302</v>
      </c>
      <c r="AM3" s="137"/>
    </row>
    <row r="4" spans="1:39" ht="12.75">
      <c r="A4" s="142" t="s">
        <v>296</v>
      </c>
      <c r="B4" s="147" t="s">
        <v>304</v>
      </c>
      <c r="C4" s="141"/>
      <c r="D4" s="132" t="s">
        <v>297</v>
      </c>
      <c r="E4" s="133" t="s">
        <v>304</v>
      </c>
      <c r="F4" s="134"/>
      <c r="G4" s="135" t="s">
        <v>297</v>
      </c>
      <c r="H4" s="136" t="s">
        <v>304</v>
      </c>
      <c r="I4" s="137"/>
      <c r="J4" s="129" t="s">
        <v>300</v>
      </c>
      <c r="K4" s="146" t="s">
        <v>304</v>
      </c>
      <c r="L4" s="137"/>
      <c r="M4" s="135" t="s">
        <v>299</v>
      </c>
      <c r="N4" s="136" t="s">
        <v>304</v>
      </c>
      <c r="O4" s="137"/>
      <c r="P4" s="132" t="s">
        <v>294</v>
      </c>
      <c r="Q4" s="138" t="s">
        <v>304</v>
      </c>
      <c r="R4" s="134"/>
      <c r="S4" s="129" t="s">
        <v>300</v>
      </c>
      <c r="T4" s="135" t="s">
        <v>304</v>
      </c>
      <c r="U4" s="137"/>
      <c r="V4" s="139" t="s">
        <v>301</v>
      </c>
      <c r="W4" s="140" t="s">
        <v>304</v>
      </c>
      <c r="X4" s="141"/>
      <c r="Y4" s="144" t="s">
        <v>298</v>
      </c>
      <c r="Z4" s="130" t="s">
        <v>304</v>
      </c>
      <c r="AA4" s="134"/>
      <c r="AB4" s="135" t="s">
        <v>296</v>
      </c>
      <c r="AC4" s="146" t="s">
        <v>304</v>
      </c>
      <c r="AD4" s="137"/>
      <c r="AE4" s="139" t="s">
        <v>297</v>
      </c>
      <c r="AF4" s="140" t="s">
        <v>304</v>
      </c>
      <c r="AG4" s="137"/>
      <c r="AH4" s="129" t="s">
        <v>298</v>
      </c>
      <c r="AI4" s="130" t="s">
        <v>304</v>
      </c>
      <c r="AJ4"/>
      <c r="AK4" s="139" t="s">
        <v>299</v>
      </c>
      <c r="AL4" s="139" t="s">
        <v>304</v>
      </c>
      <c r="AM4" s="137"/>
    </row>
    <row r="5" spans="1:39" ht="12.75">
      <c r="A5" s="142" t="s">
        <v>299</v>
      </c>
      <c r="B5" s="147" t="s">
        <v>306</v>
      </c>
      <c r="C5" s="141"/>
      <c r="D5" s="132" t="s">
        <v>294</v>
      </c>
      <c r="E5" s="138" t="s">
        <v>306</v>
      </c>
      <c r="F5" s="148" t="s">
        <v>394</v>
      </c>
      <c r="G5" s="135" t="s">
        <v>294</v>
      </c>
      <c r="H5" s="138" t="s">
        <v>306</v>
      </c>
      <c r="I5" s="131"/>
      <c r="J5" s="129" t="s">
        <v>296</v>
      </c>
      <c r="K5" s="136" t="s">
        <v>306</v>
      </c>
      <c r="L5" s="137"/>
      <c r="M5" s="135" t="s">
        <v>301</v>
      </c>
      <c r="N5" s="136" t="s">
        <v>306</v>
      </c>
      <c r="O5" s="137"/>
      <c r="P5" s="132" t="s">
        <v>298</v>
      </c>
      <c r="Q5" s="130" t="s">
        <v>306</v>
      </c>
      <c r="R5" s="134"/>
      <c r="S5" s="129" t="s">
        <v>296</v>
      </c>
      <c r="T5" s="135" t="s">
        <v>306</v>
      </c>
      <c r="U5" s="137"/>
      <c r="V5" s="139" t="s">
        <v>297</v>
      </c>
      <c r="W5" s="140" t="s">
        <v>306</v>
      </c>
      <c r="X5" s="141"/>
      <c r="Y5" s="144" t="s">
        <v>300</v>
      </c>
      <c r="Z5" s="146" t="s">
        <v>306</v>
      </c>
      <c r="AA5" s="134"/>
      <c r="AB5" s="135" t="s">
        <v>299</v>
      </c>
      <c r="AC5" s="146" t="s">
        <v>306</v>
      </c>
      <c r="AD5" s="137"/>
      <c r="AE5" s="139" t="s">
        <v>294</v>
      </c>
      <c r="AF5" s="150" t="s">
        <v>306</v>
      </c>
      <c r="AG5" s="131"/>
      <c r="AH5" s="129" t="s">
        <v>300</v>
      </c>
      <c r="AI5" s="146" t="s">
        <v>306</v>
      </c>
      <c r="AJ5"/>
      <c r="AK5" s="139" t="s">
        <v>301</v>
      </c>
      <c r="AL5" s="139" t="s">
        <v>306</v>
      </c>
      <c r="AM5" s="137"/>
    </row>
    <row r="6" spans="1:39" ht="12.75">
      <c r="A6" s="142" t="s">
        <v>301</v>
      </c>
      <c r="B6" s="147" t="s">
        <v>307</v>
      </c>
      <c r="C6" s="141"/>
      <c r="D6" s="132" t="s">
        <v>298</v>
      </c>
      <c r="E6" s="130" t="s">
        <v>307</v>
      </c>
      <c r="F6" s="131"/>
      <c r="G6" s="135" t="s">
        <v>298</v>
      </c>
      <c r="H6" s="130" t="s">
        <v>307</v>
      </c>
      <c r="I6" s="131"/>
      <c r="J6" s="129" t="s">
        <v>299</v>
      </c>
      <c r="K6" s="136" t="s">
        <v>307</v>
      </c>
      <c r="L6" s="137"/>
      <c r="M6" s="135" t="s">
        <v>297</v>
      </c>
      <c r="N6" s="146" t="s">
        <v>307</v>
      </c>
      <c r="O6" s="137"/>
      <c r="P6" s="132" t="s">
        <v>300</v>
      </c>
      <c r="Q6" s="143" t="s">
        <v>307</v>
      </c>
      <c r="R6" s="134"/>
      <c r="S6" s="129" t="s">
        <v>299</v>
      </c>
      <c r="T6" s="139" t="s">
        <v>307</v>
      </c>
      <c r="U6" s="137"/>
      <c r="V6" s="139" t="s">
        <v>294</v>
      </c>
      <c r="W6" s="150" t="s">
        <v>307</v>
      </c>
      <c r="X6" s="131"/>
      <c r="Y6" s="144" t="s">
        <v>296</v>
      </c>
      <c r="Z6" s="133" t="s">
        <v>307</v>
      </c>
      <c r="AA6" s="134"/>
      <c r="AB6" s="135" t="s">
        <v>301</v>
      </c>
      <c r="AC6" s="146" t="s">
        <v>307</v>
      </c>
      <c r="AD6" s="137"/>
      <c r="AE6" s="139" t="s">
        <v>298</v>
      </c>
      <c r="AF6" s="130" t="s">
        <v>307</v>
      </c>
      <c r="AG6" s="131"/>
      <c r="AH6" s="129" t="s">
        <v>296</v>
      </c>
      <c r="AI6" s="133" t="s">
        <v>307</v>
      </c>
      <c r="AJ6"/>
      <c r="AK6" s="139" t="s">
        <v>297</v>
      </c>
      <c r="AL6" s="139" t="s">
        <v>307</v>
      </c>
      <c r="AM6" s="137"/>
    </row>
    <row r="7" spans="1:39" ht="11.25">
      <c r="A7" s="142" t="s">
        <v>297</v>
      </c>
      <c r="B7" s="147" t="s">
        <v>308</v>
      </c>
      <c r="C7" s="141"/>
      <c r="D7" s="132" t="s">
        <v>300</v>
      </c>
      <c r="E7" s="139" t="s">
        <v>308</v>
      </c>
      <c r="F7" s="134"/>
      <c r="G7" s="135" t="s">
        <v>300</v>
      </c>
      <c r="H7" s="146" t="s">
        <v>308</v>
      </c>
      <c r="I7" s="137"/>
      <c r="J7" s="129" t="s">
        <v>301</v>
      </c>
      <c r="K7" s="136" t="s">
        <v>308</v>
      </c>
      <c r="L7" s="137"/>
      <c r="M7" s="135" t="s">
        <v>294</v>
      </c>
      <c r="N7" s="138" t="s">
        <v>308</v>
      </c>
      <c r="O7" s="137"/>
      <c r="P7" s="132" t="s">
        <v>296</v>
      </c>
      <c r="Q7" s="147" t="s">
        <v>308</v>
      </c>
      <c r="R7" s="134"/>
      <c r="S7" s="129" t="s">
        <v>301</v>
      </c>
      <c r="T7" s="139" t="s">
        <v>308</v>
      </c>
      <c r="U7" s="137"/>
      <c r="V7" s="139" t="s">
        <v>298</v>
      </c>
      <c r="W7" s="130" t="s">
        <v>308</v>
      </c>
      <c r="X7" s="131"/>
      <c r="Y7" s="144" t="s">
        <v>299</v>
      </c>
      <c r="Z7" s="133" t="s">
        <v>308</v>
      </c>
      <c r="AA7" s="134"/>
      <c r="AB7" s="135" t="s">
        <v>297</v>
      </c>
      <c r="AC7" s="146" t="s">
        <v>308</v>
      </c>
      <c r="AD7" s="137"/>
      <c r="AE7" s="139" t="s">
        <v>300</v>
      </c>
      <c r="AF7" s="146" t="s">
        <v>308</v>
      </c>
      <c r="AG7" s="137"/>
      <c r="AH7" s="129" t="s">
        <v>299</v>
      </c>
      <c r="AI7" s="133" t="s">
        <v>308</v>
      </c>
      <c r="AJ7" s="134"/>
      <c r="AK7" s="139" t="s">
        <v>294</v>
      </c>
      <c r="AL7" s="138" t="s">
        <v>308</v>
      </c>
      <c r="AM7" s="131"/>
    </row>
    <row r="8" spans="1:39" ht="11.25">
      <c r="A8" s="142" t="s">
        <v>294</v>
      </c>
      <c r="B8" s="138" t="s">
        <v>309</v>
      </c>
      <c r="C8" s="131"/>
      <c r="D8" s="132" t="s">
        <v>296</v>
      </c>
      <c r="E8" s="139" t="s">
        <v>309</v>
      </c>
      <c r="F8" s="134"/>
      <c r="G8" s="135" t="s">
        <v>296</v>
      </c>
      <c r="H8" s="133" t="s">
        <v>309</v>
      </c>
      <c r="I8" s="134"/>
      <c r="J8" s="129" t="s">
        <v>297</v>
      </c>
      <c r="K8" s="136" t="s">
        <v>309</v>
      </c>
      <c r="L8" s="137"/>
      <c r="M8" s="135" t="s">
        <v>298</v>
      </c>
      <c r="N8" s="130" t="s">
        <v>309</v>
      </c>
      <c r="O8" s="137"/>
      <c r="P8" s="132" t="s">
        <v>299</v>
      </c>
      <c r="Q8" s="147" t="s">
        <v>309</v>
      </c>
      <c r="R8" s="134"/>
      <c r="S8" s="129" t="s">
        <v>297</v>
      </c>
      <c r="T8" s="139" t="s">
        <v>309</v>
      </c>
      <c r="U8" s="137"/>
      <c r="V8" s="139" t="s">
        <v>300</v>
      </c>
      <c r="W8" s="140" t="s">
        <v>309</v>
      </c>
      <c r="X8" s="141"/>
      <c r="Y8" s="144" t="s">
        <v>301</v>
      </c>
      <c r="Z8" s="133" t="s">
        <v>309</v>
      </c>
      <c r="AA8" s="134"/>
      <c r="AB8" s="135" t="s">
        <v>294</v>
      </c>
      <c r="AC8" s="130" t="s">
        <v>309</v>
      </c>
      <c r="AD8" s="131"/>
      <c r="AE8" s="139" t="s">
        <v>296</v>
      </c>
      <c r="AF8" s="136" t="s">
        <v>309</v>
      </c>
      <c r="AG8" s="137"/>
      <c r="AH8" s="129" t="s">
        <v>301</v>
      </c>
      <c r="AI8" s="133" t="s">
        <v>309</v>
      </c>
      <c r="AJ8" s="134"/>
      <c r="AK8" s="139" t="s">
        <v>298</v>
      </c>
      <c r="AL8" s="130" t="s">
        <v>309</v>
      </c>
      <c r="AM8" s="131"/>
    </row>
    <row r="9" spans="1:39" ht="11.25">
      <c r="A9" s="142" t="s">
        <v>298</v>
      </c>
      <c r="B9" s="130" t="s">
        <v>311</v>
      </c>
      <c r="C9" s="131"/>
      <c r="D9" s="132" t="s">
        <v>299</v>
      </c>
      <c r="E9" s="139" t="s">
        <v>311</v>
      </c>
      <c r="F9" s="141"/>
      <c r="G9" s="135" t="s">
        <v>299</v>
      </c>
      <c r="H9" s="133" t="s">
        <v>311</v>
      </c>
      <c r="I9" s="134"/>
      <c r="J9" s="129" t="s">
        <v>294</v>
      </c>
      <c r="K9" s="138" t="s">
        <v>311</v>
      </c>
      <c r="L9" s="131"/>
      <c r="M9" s="135" t="s">
        <v>300</v>
      </c>
      <c r="N9" s="130" t="s">
        <v>311</v>
      </c>
      <c r="O9" s="137"/>
      <c r="P9" s="132" t="s">
        <v>301</v>
      </c>
      <c r="Q9" s="147" t="s">
        <v>311</v>
      </c>
      <c r="R9" s="134"/>
      <c r="S9" s="129" t="s">
        <v>294</v>
      </c>
      <c r="T9" s="138" t="s">
        <v>311</v>
      </c>
      <c r="U9" s="131"/>
      <c r="V9" s="139" t="s">
        <v>296</v>
      </c>
      <c r="W9" s="140" t="s">
        <v>311</v>
      </c>
      <c r="X9" s="141"/>
      <c r="Y9" s="144" t="s">
        <v>297</v>
      </c>
      <c r="Z9" s="133" t="s">
        <v>311</v>
      </c>
      <c r="AA9" s="134"/>
      <c r="AB9" s="135" t="s">
        <v>298</v>
      </c>
      <c r="AC9" s="130" t="s">
        <v>311</v>
      </c>
      <c r="AD9" s="131"/>
      <c r="AE9" s="139" t="s">
        <v>299</v>
      </c>
      <c r="AF9" s="136" t="s">
        <v>311</v>
      </c>
      <c r="AG9" s="137"/>
      <c r="AH9" s="129" t="s">
        <v>297</v>
      </c>
      <c r="AI9" s="133" t="s">
        <v>311</v>
      </c>
      <c r="AJ9" s="134"/>
      <c r="AK9" s="139" t="s">
        <v>300</v>
      </c>
      <c r="AL9" s="146" t="s">
        <v>311</v>
      </c>
      <c r="AM9" s="137"/>
    </row>
    <row r="10" spans="1:39" ht="11.25">
      <c r="A10" s="142" t="s">
        <v>300</v>
      </c>
      <c r="B10" s="143" t="s">
        <v>312</v>
      </c>
      <c r="C10" s="141"/>
      <c r="D10" s="132" t="s">
        <v>301</v>
      </c>
      <c r="E10" s="139" t="s">
        <v>312</v>
      </c>
      <c r="F10" s="134"/>
      <c r="G10" s="135" t="s">
        <v>301</v>
      </c>
      <c r="H10" s="133" t="s">
        <v>312</v>
      </c>
      <c r="I10" s="134"/>
      <c r="J10" s="129" t="s">
        <v>298</v>
      </c>
      <c r="K10" s="130" t="s">
        <v>312</v>
      </c>
      <c r="L10" s="131"/>
      <c r="M10" s="135" t="s">
        <v>296</v>
      </c>
      <c r="N10" s="136" t="s">
        <v>312</v>
      </c>
      <c r="O10" s="137"/>
      <c r="P10" s="132" t="s">
        <v>297</v>
      </c>
      <c r="Q10" s="133" t="s">
        <v>312</v>
      </c>
      <c r="R10" s="134"/>
      <c r="S10" s="129" t="s">
        <v>298</v>
      </c>
      <c r="T10" s="130" t="s">
        <v>312</v>
      </c>
      <c r="U10" s="131"/>
      <c r="V10" s="139" t="s">
        <v>299</v>
      </c>
      <c r="W10" s="140" t="s">
        <v>312</v>
      </c>
      <c r="X10" s="141"/>
      <c r="Y10" s="144" t="s">
        <v>294</v>
      </c>
      <c r="Z10" s="138" t="s">
        <v>312</v>
      </c>
      <c r="AA10" s="131"/>
      <c r="AB10" s="135" t="s">
        <v>300</v>
      </c>
      <c r="AC10" s="146" t="s">
        <v>312</v>
      </c>
      <c r="AD10" s="137"/>
      <c r="AE10" s="139" t="s">
        <v>301</v>
      </c>
      <c r="AF10" s="136" t="s">
        <v>312</v>
      </c>
      <c r="AG10" s="137"/>
      <c r="AH10" s="129" t="s">
        <v>294</v>
      </c>
      <c r="AI10" s="138" t="s">
        <v>312</v>
      </c>
      <c r="AJ10" s="131"/>
      <c r="AK10" s="139" t="s">
        <v>296</v>
      </c>
      <c r="AL10" s="136" t="s">
        <v>312</v>
      </c>
      <c r="AM10" s="137"/>
    </row>
    <row r="11" spans="1:39" ht="11.25">
      <c r="A11" s="142" t="s">
        <v>296</v>
      </c>
      <c r="B11" s="147" t="s">
        <v>313</v>
      </c>
      <c r="C11" s="141"/>
      <c r="D11" s="132" t="s">
        <v>297</v>
      </c>
      <c r="E11" s="139" t="s">
        <v>313</v>
      </c>
      <c r="F11" s="134"/>
      <c r="G11" s="135" t="s">
        <v>297</v>
      </c>
      <c r="H11" s="136" t="s">
        <v>313</v>
      </c>
      <c r="I11" s="134"/>
      <c r="J11" s="129" t="s">
        <v>300</v>
      </c>
      <c r="K11" s="140" t="s">
        <v>313</v>
      </c>
      <c r="L11" s="137"/>
      <c r="M11" s="135" t="s">
        <v>299</v>
      </c>
      <c r="N11" s="136" t="s">
        <v>313</v>
      </c>
      <c r="O11" s="137"/>
      <c r="P11" s="132" t="s">
        <v>294</v>
      </c>
      <c r="Q11" s="138" t="s">
        <v>313</v>
      </c>
      <c r="R11" s="148" t="s">
        <v>391</v>
      </c>
      <c r="S11" s="129" t="s">
        <v>300</v>
      </c>
      <c r="T11" s="139" t="s">
        <v>313</v>
      </c>
      <c r="U11" s="137"/>
      <c r="V11" s="139" t="s">
        <v>301</v>
      </c>
      <c r="W11" s="140" t="s">
        <v>313</v>
      </c>
      <c r="X11" s="141"/>
      <c r="Y11" s="144" t="s">
        <v>298</v>
      </c>
      <c r="Z11" s="130" t="s">
        <v>313</v>
      </c>
      <c r="AA11" s="131"/>
      <c r="AB11" s="135" t="s">
        <v>296</v>
      </c>
      <c r="AC11" s="146" t="s">
        <v>313</v>
      </c>
      <c r="AD11" s="137"/>
      <c r="AE11" s="139" t="s">
        <v>297</v>
      </c>
      <c r="AF11" s="136" t="s">
        <v>313</v>
      </c>
      <c r="AG11" s="137"/>
      <c r="AH11" s="129" t="s">
        <v>298</v>
      </c>
      <c r="AI11" s="130" t="s">
        <v>313</v>
      </c>
      <c r="AJ11" s="131"/>
      <c r="AK11" s="139" t="s">
        <v>299</v>
      </c>
      <c r="AL11" s="136" t="s">
        <v>313</v>
      </c>
      <c r="AM11" s="137"/>
    </row>
    <row r="12" spans="1:39" ht="11.25">
      <c r="A12" s="142" t="s">
        <v>299</v>
      </c>
      <c r="B12" s="147" t="s">
        <v>314</v>
      </c>
      <c r="C12" s="141"/>
      <c r="D12" s="132" t="s">
        <v>294</v>
      </c>
      <c r="E12" s="138" t="s">
        <v>314</v>
      </c>
      <c r="F12" s="148" t="s">
        <v>394</v>
      </c>
      <c r="G12" s="135" t="s">
        <v>294</v>
      </c>
      <c r="H12" s="138" t="s">
        <v>314</v>
      </c>
      <c r="I12" s="134"/>
      <c r="J12" s="129" t="s">
        <v>296</v>
      </c>
      <c r="K12" s="140" t="s">
        <v>314</v>
      </c>
      <c r="L12" s="137"/>
      <c r="M12" s="135" t="s">
        <v>301</v>
      </c>
      <c r="N12" s="136" t="s">
        <v>314</v>
      </c>
      <c r="O12" s="137"/>
      <c r="P12" s="132" t="s">
        <v>298</v>
      </c>
      <c r="Q12" s="130" t="s">
        <v>314</v>
      </c>
      <c r="R12" s="134"/>
      <c r="S12" s="129" t="s">
        <v>296</v>
      </c>
      <c r="T12" s="139" t="s">
        <v>314</v>
      </c>
      <c r="U12" s="137"/>
      <c r="V12" s="139" t="s">
        <v>297</v>
      </c>
      <c r="W12" s="140" t="s">
        <v>314</v>
      </c>
      <c r="X12" s="141"/>
      <c r="Y12" s="144" t="s">
        <v>300</v>
      </c>
      <c r="Z12" s="146" t="s">
        <v>314</v>
      </c>
      <c r="AA12" s="137"/>
      <c r="AB12" s="135" t="s">
        <v>299</v>
      </c>
      <c r="AC12" s="146" t="s">
        <v>314</v>
      </c>
      <c r="AD12" s="137"/>
      <c r="AE12" s="139" t="s">
        <v>294</v>
      </c>
      <c r="AF12" s="138" t="s">
        <v>314</v>
      </c>
      <c r="AG12" s="148" t="s">
        <v>393</v>
      </c>
      <c r="AH12" s="129" t="s">
        <v>300</v>
      </c>
      <c r="AI12" s="146" t="s">
        <v>314</v>
      </c>
      <c r="AJ12" s="137"/>
      <c r="AK12" s="139" t="s">
        <v>301</v>
      </c>
      <c r="AL12" s="136" t="s">
        <v>314</v>
      </c>
      <c r="AM12" s="137"/>
    </row>
    <row r="13" spans="1:39" ht="11.25">
      <c r="A13" s="142" t="s">
        <v>301</v>
      </c>
      <c r="B13" s="147" t="s">
        <v>315</v>
      </c>
      <c r="C13" s="141"/>
      <c r="D13" s="132" t="s">
        <v>298</v>
      </c>
      <c r="E13" s="130" t="s">
        <v>315</v>
      </c>
      <c r="F13" s="134"/>
      <c r="G13" s="135" t="s">
        <v>298</v>
      </c>
      <c r="H13" s="130" t="s">
        <v>315</v>
      </c>
      <c r="I13" s="134"/>
      <c r="J13" s="129" t="s">
        <v>299</v>
      </c>
      <c r="K13" s="140" t="s">
        <v>315</v>
      </c>
      <c r="L13" s="137"/>
      <c r="M13" s="135" t="s">
        <v>297</v>
      </c>
      <c r="N13" s="146" t="s">
        <v>315</v>
      </c>
      <c r="O13" s="137"/>
      <c r="P13" s="132" t="s">
        <v>300</v>
      </c>
      <c r="Q13" s="143" t="s">
        <v>315</v>
      </c>
      <c r="R13" s="134"/>
      <c r="S13" s="129" t="s">
        <v>299</v>
      </c>
      <c r="T13" s="139" t="s">
        <v>315</v>
      </c>
      <c r="U13" s="137"/>
      <c r="V13" s="139" t="s">
        <v>294</v>
      </c>
      <c r="W13" s="150" t="s">
        <v>315</v>
      </c>
      <c r="X13" s="131"/>
      <c r="Y13" s="144" t="s">
        <v>296</v>
      </c>
      <c r="Z13" s="133" t="s">
        <v>315</v>
      </c>
      <c r="AA13" s="134"/>
      <c r="AB13" s="135" t="s">
        <v>301</v>
      </c>
      <c r="AC13" s="146" t="s">
        <v>315</v>
      </c>
      <c r="AD13" s="137"/>
      <c r="AE13" s="139" t="s">
        <v>298</v>
      </c>
      <c r="AF13" s="130" t="s">
        <v>315</v>
      </c>
      <c r="AG13" s="137"/>
      <c r="AH13" s="129" t="s">
        <v>296</v>
      </c>
      <c r="AI13" s="133" t="s">
        <v>315</v>
      </c>
      <c r="AJ13" s="134"/>
      <c r="AK13" s="139" t="s">
        <v>297</v>
      </c>
      <c r="AL13" s="136" t="s">
        <v>315</v>
      </c>
      <c r="AM13" s="148" t="s">
        <v>318</v>
      </c>
    </row>
    <row r="14" spans="1:39" ht="11.25">
      <c r="A14" s="142" t="s">
        <v>297</v>
      </c>
      <c r="B14" s="147" t="s">
        <v>317</v>
      </c>
      <c r="C14" s="148" t="s">
        <v>397</v>
      </c>
      <c r="D14" s="132" t="s">
        <v>300</v>
      </c>
      <c r="E14" s="139" t="s">
        <v>317</v>
      </c>
      <c r="F14" s="134"/>
      <c r="G14" s="135" t="s">
        <v>300</v>
      </c>
      <c r="H14" s="146" t="s">
        <v>317</v>
      </c>
      <c r="I14" s="134"/>
      <c r="J14" s="129" t="s">
        <v>301</v>
      </c>
      <c r="K14" s="140" t="s">
        <v>317</v>
      </c>
      <c r="L14" s="137"/>
      <c r="M14" s="135" t="s">
        <v>294</v>
      </c>
      <c r="N14" s="138" t="s">
        <v>317</v>
      </c>
      <c r="O14" s="148" t="s">
        <v>390</v>
      </c>
      <c r="P14" s="132" t="s">
        <v>296</v>
      </c>
      <c r="Q14" s="147" t="s">
        <v>317</v>
      </c>
      <c r="R14" s="134"/>
      <c r="S14" s="129" t="s">
        <v>301</v>
      </c>
      <c r="T14" s="139" t="s">
        <v>317</v>
      </c>
      <c r="U14" s="141"/>
      <c r="V14" s="139" t="s">
        <v>298</v>
      </c>
      <c r="W14" s="130" t="s">
        <v>317</v>
      </c>
      <c r="X14" s="131"/>
      <c r="Y14" s="144" t="s">
        <v>299</v>
      </c>
      <c r="Z14" s="133" t="s">
        <v>317</v>
      </c>
      <c r="AA14" s="134"/>
      <c r="AB14" s="135" t="s">
        <v>297</v>
      </c>
      <c r="AC14" s="146" t="s">
        <v>317</v>
      </c>
      <c r="AD14" s="137"/>
      <c r="AE14" s="139" t="s">
        <v>300</v>
      </c>
      <c r="AF14" s="146" t="s">
        <v>317</v>
      </c>
      <c r="AG14" s="137"/>
      <c r="AH14" s="129" t="s">
        <v>299</v>
      </c>
      <c r="AI14" s="133" t="s">
        <v>317</v>
      </c>
      <c r="AJ14" s="134"/>
      <c r="AK14" s="139" t="s">
        <v>294</v>
      </c>
      <c r="AL14" s="138" t="s">
        <v>317</v>
      </c>
      <c r="AM14" s="148" t="s">
        <v>318</v>
      </c>
    </row>
    <row r="15" spans="1:39" ht="11.25">
      <c r="A15" s="142" t="s">
        <v>294</v>
      </c>
      <c r="B15" s="138" t="s">
        <v>319</v>
      </c>
      <c r="C15" s="148" t="s">
        <v>318</v>
      </c>
      <c r="D15" s="132" t="s">
        <v>296</v>
      </c>
      <c r="E15" s="139" t="s">
        <v>319</v>
      </c>
      <c r="F15" s="134"/>
      <c r="G15" s="135" t="s">
        <v>296</v>
      </c>
      <c r="H15" s="133" t="s">
        <v>319</v>
      </c>
      <c r="I15" s="134"/>
      <c r="J15" s="129" t="s">
        <v>297</v>
      </c>
      <c r="K15" s="140" t="s">
        <v>319</v>
      </c>
      <c r="L15" s="141"/>
      <c r="M15" s="135" t="s">
        <v>298</v>
      </c>
      <c r="N15" s="130" t="s">
        <v>319</v>
      </c>
      <c r="O15" s="137"/>
      <c r="P15" s="132" t="s">
        <v>299</v>
      </c>
      <c r="Q15" s="147" t="s">
        <v>319</v>
      </c>
      <c r="R15" s="134"/>
      <c r="S15" s="129" t="s">
        <v>297</v>
      </c>
      <c r="T15" s="138" t="s">
        <v>319</v>
      </c>
      <c r="U15" s="131"/>
      <c r="V15" s="139" t="s">
        <v>300</v>
      </c>
      <c r="W15" s="139" t="s">
        <v>319</v>
      </c>
      <c r="X15" s="141"/>
      <c r="Y15" s="144" t="s">
        <v>301</v>
      </c>
      <c r="Z15" s="133" t="s">
        <v>319</v>
      </c>
      <c r="AA15" s="134"/>
      <c r="AB15" s="135" t="s">
        <v>294</v>
      </c>
      <c r="AC15" s="130" t="s">
        <v>319</v>
      </c>
      <c r="AD15" s="137"/>
      <c r="AE15" s="139" t="s">
        <v>296</v>
      </c>
      <c r="AF15" s="136" t="s">
        <v>319</v>
      </c>
      <c r="AG15" s="137"/>
      <c r="AH15" s="129" t="s">
        <v>301</v>
      </c>
      <c r="AI15" s="133" t="s">
        <v>319</v>
      </c>
      <c r="AJ15" s="134"/>
      <c r="AK15" s="139" t="s">
        <v>298</v>
      </c>
      <c r="AL15" s="130" t="s">
        <v>319</v>
      </c>
      <c r="AM15" s="137"/>
    </row>
    <row r="16" spans="1:39" ht="11.25">
      <c r="A16" s="142" t="s">
        <v>298</v>
      </c>
      <c r="B16" s="130" t="s">
        <v>320</v>
      </c>
      <c r="C16" s="141"/>
      <c r="D16" s="132" t="s">
        <v>299</v>
      </c>
      <c r="E16" s="139" t="s">
        <v>320</v>
      </c>
      <c r="F16" s="134"/>
      <c r="G16" s="135" t="s">
        <v>299</v>
      </c>
      <c r="H16" s="133" t="s">
        <v>320</v>
      </c>
      <c r="I16" s="134"/>
      <c r="J16" s="129" t="s">
        <v>294</v>
      </c>
      <c r="K16" s="138" t="s">
        <v>320</v>
      </c>
      <c r="L16" s="131"/>
      <c r="M16" s="135" t="s">
        <v>300</v>
      </c>
      <c r="N16" s="146" t="s">
        <v>320</v>
      </c>
      <c r="O16" s="137"/>
      <c r="P16" s="132" t="s">
        <v>301</v>
      </c>
      <c r="Q16" s="147" t="s">
        <v>320</v>
      </c>
      <c r="R16" s="134"/>
      <c r="S16" s="129" t="s">
        <v>294</v>
      </c>
      <c r="T16" s="138" t="s">
        <v>320</v>
      </c>
      <c r="U16" s="131"/>
      <c r="V16" s="139" t="s">
        <v>296</v>
      </c>
      <c r="W16" s="150" t="s">
        <v>320</v>
      </c>
      <c r="X16" s="131"/>
      <c r="Y16" s="144" t="s">
        <v>297</v>
      </c>
      <c r="Z16" s="133" t="s">
        <v>320</v>
      </c>
      <c r="AA16" s="134"/>
      <c r="AB16" s="135" t="s">
        <v>298</v>
      </c>
      <c r="AC16" s="130" t="s">
        <v>320</v>
      </c>
      <c r="AD16" s="137"/>
      <c r="AE16" s="139" t="s">
        <v>299</v>
      </c>
      <c r="AF16" s="136" t="s">
        <v>320</v>
      </c>
      <c r="AG16" s="137"/>
      <c r="AH16" s="129" t="s">
        <v>297</v>
      </c>
      <c r="AI16" s="133" t="s">
        <v>320</v>
      </c>
      <c r="AJ16" s="134"/>
      <c r="AK16" s="139" t="s">
        <v>300</v>
      </c>
      <c r="AL16" s="146" t="s">
        <v>320</v>
      </c>
      <c r="AM16" s="137"/>
    </row>
    <row r="17" spans="1:39" ht="11.25">
      <c r="A17" s="142" t="s">
        <v>300</v>
      </c>
      <c r="B17" s="143" t="s">
        <v>321</v>
      </c>
      <c r="C17" s="141"/>
      <c r="D17" s="132" t="s">
        <v>301</v>
      </c>
      <c r="E17" s="139" t="s">
        <v>321</v>
      </c>
      <c r="F17" s="134"/>
      <c r="G17" s="135" t="s">
        <v>301</v>
      </c>
      <c r="H17" s="133" t="s">
        <v>321</v>
      </c>
      <c r="I17" s="134"/>
      <c r="J17" s="129" t="s">
        <v>298</v>
      </c>
      <c r="K17" s="130" t="s">
        <v>321</v>
      </c>
      <c r="L17" s="131"/>
      <c r="M17" s="135" t="s">
        <v>296</v>
      </c>
      <c r="N17" s="136" t="s">
        <v>321</v>
      </c>
      <c r="O17" s="137"/>
      <c r="P17" s="132" t="s">
        <v>297</v>
      </c>
      <c r="Q17" s="133" t="s">
        <v>321</v>
      </c>
      <c r="R17" s="134"/>
      <c r="S17" s="129" t="s">
        <v>298</v>
      </c>
      <c r="T17" s="130" t="s">
        <v>321</v>
      </c>
      <c r="U17" s="131"/>
      <c r="V17" s="139" t="s">
        <v>299</v>
      </c>
      <c r="W17" s="140" t="s">
        <v>321</v>
      </c>
      <c r="X17" s="141"/>
      <c r="Y17" s="144" t="s">
        <v>294</v>
      </c>
      <c r="Z17" s="138" t="s">
        <v>321</v>
      </c>
      <c r="AA17" s="148" t="s">
        <v>392</v>
      </c>
      <c r="AB17" s="135" t="s">
        <v>300</v>
      </c>
      <c r="AC17" s="146" t="s">
        <v>321</v>
      </c>
      <c r="AD17" s="137"/>
      <c r="AE17" s="139" t="s">
        <v>301</v>
      </c>
      <c r="AF17" s="136" t="s">
        <v>321</v>
      </c>
      <c r="AG17" s="137"/>
      <c r="AH17" s="129" t="s">
        <v>294</v>
      </c>
      <c r="AI17" s="138" t="s">
        <v>321</v>
      </c>
      <c r="AJ17" s="131"/>
      <c r="AK17" s="139" t="s">
        <v>296</v>
      </c>
      <c r="AL17" s="136" t="s">
        <v>321</v>
      </c>
      <c r="AM17" s="137"/>
    </row>
    <row r="18" spans="1:39" ht="11.25">
      <c r="A18" s="142" t="s">
        <v>296</v>
      </c>
      <c r="B18" s="147" t="s">
        <v>322</v>
      </c>
      <c r="C18" s="141"/>
      <c r="D18" s="132" t="s">
        <v>297</v>
      </c>
      <c r="E18" s="139" t="s">
        <v>322</v>
      </c>
      <c r="F18" s="134"/>
      <c r="G18" s="135" t="s">
        <v>297</v>
      </c>
      <c r="H18" s="136" t="s">
        <v>322</v>
      </c>
      <c r="I18" s="137"/>
      <c r="J18" s="129" t="s">
        <v>300</v>
      </c>
      <c r="K18" s="130" t="s">
        <v>322</v>
      </c>
      <c r="L18" s="131"/>
      <c r="M18" s="135" t="s">
        <v>299</v>
      </c>
      <c r="N18" s="136" t="s">
        <v>322</v>
      </c>
      <c r="O18" s="137"/>
      <c r="P18" s="132" t="s">
        <v>294</v>
      </c>
      <c r="Q18" s="138" t="s">
        <v>322</v>
      </c>
      <c r="R18" s="134"/>
      <c r="S18" s="129" t="s">
        <v>300</v>
      </c>
      <c r="T18" s="139" t="s">
        <v>322</v>
      </c>
      <c r="U18" s="141"/>
      <c r="V18" s="139" t="s">
        <v>301</v>
      </c>
      <c r="W18" s="140" t="s">
        <v>322</v>
      </c>
      <c r="X18" s="141"/>
      <c r="Y18" s="144" t="s">
        <v>298</v>
      </c>
      <c r="Z18" s="130" t="s">
        <v>322</v>
      </c>
      <c r="AA18" s="131"/>
      <c r="AB18" s="135" t="s">
        <v>296</v>
      </c>
      <c r="AC18" s="146" t="s">
        <v>322</v>
      </c>
      <c r="AD18" s="137"/>
      <c r="AE18" s="139" t="s">
        <v>297</v>
      </c>
      <c r="AF18" s="136" t="s">
        <v>322</v>
      </c>
      <c r="AG18" s="137"/>
      <c r="AH18" s="129" t="s">
        <v>298</v>
      </c>
      <c r="AI18" s="130" t="s">
        <v>322</v>
      </c>
      <c r="AJ18" s="131"/>
      <c r="AK18" s="139" t="s">
        <v>299</v>
      </c>
      <c r="AL18" s="136" t="s">
        <v>322</v>
      </c>
      <c r="AM18" s="137"/>
    </row>
    <row r="19" spans="1:39" ht="11.25">
      <c r="A19" s="142" t="s">
        <v>299</v>
      </c>
      <c r="B19" s="147" t="s">
        <v>323</v>
      </c>
      <c r="C19" s="141"/>
      <c r="D19" s="132" t="s">
        <v>294</v>
      </c>
      <c r="E19" s="138" t="s">
        <v>323</v>
      </c>
      <c r="F19" s="134"/>
      <c r="G19" s="135" t="s">
        <v>294</v>
      </c>
      <c r="H19" s="138" t="s">
        <v>323</v>
      </c>
      <c r="I19" s="131"/>
      <c r="J19" s="129" t="s">
        <v>296</v>
      </c>
      <c r="K19" s="140" t="s">
        <v>323</v>
      </c>
      <c r="L19" s="141"/>
      <c r="M19" s="135" t="s">
        <v>301</v>
      </c>
      <c r="N19" s="136" t="s">
        <v>323</v>
      </c>
      <c r="O19" s="137"/>
      <c r="P19" s="132" t="s">
        <v>298</v>
      </c>
      <c r="Q19" s="130" t="s">
        <v>323</v>
      </c>
      <c r="R19" s="134"/>
      <c r="S19" s="129" t="s">
        <v>296</v>
      </c>
      <c r="T19" s="139" t="s">
        <v>323</v>
      </c>
      <c r="U19" s="137"/>
      <c r="V19" s="139" t="s">
        <v>297</v>
      </c>
      <c r="W19" s="140" t="s">
        <v>323</v>
      </c>
      <c r="X19" s="141"/>
      <c r="Y19" s="144" t="s">
        <v>300</v>
      </c>
      <c r="Z19" s="146" t="s">
        <v>323</v>
      </c>
      <c r="AA19" s="137"/>
      <c r="AB19" s="135" t="s">
        <v>299</v>
      </c>
      <c r="AC19" s="146" t="s">
        <v>323</v>
      </c>
      <c r="AD19" s="137"/>
      <c r="AE19" s="139" t="s">
        <v>294</v>
      </c>
      <c r="AF19" s="138" t="s">
        <v>323</v>
      </c>
      <c r="AG19" s="137"/>
      <c r="AH19" s="129" t="s">
        <v>300</v>
      </c>
      <c r="AI19" s="146" t="s">
        <v>323</v>
      </c>
      <c r="AJ19" s="137"/>
      <c r="AK19" s="139" t="s">
        <v>301</v>
      </c>
      <c r="AL19" s="136" t="s">
        <v>323</v>
      </c>
      <c r="AM19" s="137"/>
    </row>
    <row r="20" spans="1:39" ht="11.25">
      <c r="A20" s="142" t="s">
        <v>301</v>
      </c>
      <c r="B20" s="147" t="s">
        <v>324</v>
      </c>
      <c r="C20" s="141"/>
      <c r="D20" s="132" t="s">
        <v>298</v>
      </c>
      <c r="E20" s="130" t="s">
        <v>324</v>
      </c>
      <c r="F20" s="134"/>
      <c r="G20" s="135" t="s">
        <v>298</v>
      </c>
      <c r="H20" s="130" t="s">
        <v>324</v>
      </c>
      <c r="I20" s="131"/>
      <c r="J20" s="129" t="s">
        <v>299</v>
      </c>
      <c r="K20" s="140" t="s">
        <v>324</v>
      </c>
      <c r="L20" s="141"/>
      <c r="M20" s="135" t="s">
        <v>297</v>
      </c>
      <c r="N20" s="146" t="s">
        <v>324</v>
      </c>
      <c r="O20" s="137"/>
      <c r="P20" s="132" t="s">
        <v>300</v>
      </c>
      <c r="Q20" s="143" t="s">
        <v>324</v>
      </c>
      <c r="R20" s="134"/>
      <c r="S20" s="129" t="s">
        <v>299</v>
      </c>
      <c r="T20" s="139" t="s">
        <v>324</v>
      </c>
      <c r="U20" s="137"/>
      <c r="V20" s="139" t="s">
        <v>294</v>
      </c>
      <c r="W20" s="150" t="s">
        <v>324</v>
      </c>
      <c r="X20" s="131"/>
      <c r="Y20" s="144" t="s">
        <v>296</v>
      </c>
      <c r="Z20" s="133" t="s">
        <v>324</v>
      </c>
      <c r="AA20" s="134"/>
      <c r="AB20" s="135" t="s">
        <v>301</v>
      </c>
      <c r="AC20" s="146" t="s">
        <v>324</v>
      </c>
      <c r="AD20" s="137"/>
      <c r="AE20" s="139" t="s">
        <v>298</v>
      </c>
      <c r="AF20" s="130" t="s">
        <v>324</v>
      </c>
      <c r="AG20" s="137"/>
      <c r="AH20" s="129" t="s">
        <v>296</v>
      </c>
      <c r="AI20" s="133" t="s">
        <v>324</v>
      </c>
      <c r="AJ20" s="134"/>
      <c r="AK20" s="139" t="s">
        <v>297</v>
      </c>
      <c r="AL20" s="136" t="s">
        <v>324</v>
      </c>
      <c r="AM20" s="137"/>
    </row>
    <row r="21" spans="1:39" ht="11.25">
      <c r="A21" s="142" t="s">
        <v>297</v>
      </c>
      <c r="B21" s="147" t="s">
        <v>326</v>
      </c>
      <c r="C21" s="141"/>
      <c r="D21" s="132" t="s">
        <v>300</v>
      </c>
      <c r="E21" s="133" t="s">
        <v>326</v>
      </c>
      <c r="F21" s="134"/>
      <c r="G21" s="135" t="s">
        <v>300</v>
      </c>
      <c r="H21" s="146" t="s">
        <v>326</v>
      </c>
      <c r="I21" s="137"/>
      <c r="J21" s="129" t="s">
        <v>301</v>
      </c>
      <c r="K21" s="140" t="s">
        <v>326</v>
      </c>
      <c r="L21" s="141"/>
      <c r="M21" s="135" t="s">
        <v>294</v>
      </c>
      <c r="N21" s="138" t="s">
        <v>326</v>
      </c>
      <c r="O21" s="137"/>
      <c r="P21" s="132" t="s">
        <v>296</v>
      </c>
      <c r="Q21" s="147" t="s">
        <v>326</v>
      </c>
      <c r="R21" s="134"/>
      <c r="S21" s="129" t="s">
        <v>301</v>
      </c>
      <c r="T21" s="139" t="s">
        <v>326</v>
      </c>
      <c r="U21" s="137"/>
      <c r="V21" s="139" t="s">
        <v>298</v>
      </c>
      <c r="W21" s="130" t="s">
        <v>326</v>
      </c>
      <c r="X21" s="131"/>
      <c r="Y21" s="144" t="s">
        <v>299</v>
      </c>
      <c r="Z21" s="133" t="s">
        <v>326</v>
      </c>
      <c r="AA21" s="134"/>
      <c r="AB21" s="135" t="s">
        <v>297</v>
      </c>
      <c r="AC21" s="146" t="s">
        <v>326</v>
      </c>
      <c r="AD21" s="137"/>
      <c r="AE21" s="139" t="s">
        <v>300</v>
      </c>
      <c r="AF21" s="146" t="s">
        <v>326</v>
      </c>
      <c r="AG21" s="137"/>
      <c r="AH21" s="129" t="s">
        <v>299</v>
      </c>
      <c r="AI21" s="133" t="s">
        <v>326</v>
      </c>
      <c r="AJ21" s="134"/>
      <c r="AK21" s="139" t="s">
        <v>294</v>
      </c>
      <c r="AL21" s="138" t="s">
        <v>326</v>
      </c>
      <c r="AM21" s="131"/>
    </row>
    <row r="22" spans="1:39" ht="11.25">
      <c r="A22" s="142" t="s">
        <v>294</v>
      </c>
      <c r="B22" s="138" t="s">
        <v>327</v>
      </c>
      <c r="C22" s="131"/>
      <c r="D22" s="132" t="s">
        <v>296</v>
      </c>
      <c r="E22" s="133" t="s">
        <v>327</v>
      </c>
      <c r="F22" s="134"/>
      <c r="G22" s="135" t="s">
        <v>296</v>
      </c>
      <c r="H22" s="133" t="s">
        <v>327</v>
      </c>
      <c r="I22" s="134"/>
      <c r="J22" s="129" t="s">
        <v>297</v>
      </c>
      <c r="K22" s="140" t="s">
        <v>327</v>
      </c>
      <c r="L22" s="141"/>
      <c r="M22" s="135" t="s">
        <v>298</v>
      </c>
      <c r="N22" s="130" t="s">
        <v>327</v>
      </c>
      <c r="O22" s="137"/>
      <c r="P22" s="132" t="s">
        <v>299</v>
      </c>
      <c r="Q22" s="147" t="s">
        <v>327</v>
      </c>
      <c r="R22" s="134"/>
      <c r="S22" s="129" t="s">
        <v>297</v>
      </c>
      <c r="T22" s="139" t="s">
        <v>327</v>
      </c>
      <c r="U22" s="137"/>
      <c r="V22" s="139" t="s">
        <v>300</v>
      </c>
      <c r="W22" s="140" t="s">
        <v>327</v>
      </c>
      <c r="X22" s="137"/>
      <c r="Y22" s="144" t="s">
        <v>301</v>
      </c>
      <c r="Z22" s="133" t="s">
        <v>327</v>
      </c>
      <c r="AA22" s="134"/>
      <c r="AB22" s="135" t="s">
        <v>294</v>
      </c>
      <c r="AC22" s="130" t="s">
        <v>327</v>
      </c>
      <c r="AD22" s="137"/>
      <c r="AE22" s="139" t="s">
        <v>296</v>
      </c>
      <c r="AF22" s="136" t="s">
        <v>327</v>
      </c>
      <c r="AG22" s="137"/>
      <c r="AH22" s="129" t="s">
        <v>301</v>
      </c>
      <c r="AI22" s="133" t="s">
        <v>327</v>
      </c>
      <c r="AJ22" s="134"/>
      <c r="AK22" s="139" t="s">
        <v>298</v>
      </c>
      <c r="AL22" s="130" t="s">
        <v>327</v>
      </c>
      <c r="AM22" s="131"/>
    </row>
    <row r="23" spans="1:39" ht="11.25">
      <c r="A23" s="142" t="s">
        <v>298</v>
      </c>
      <c r="B23" s="130" t="s">
        <v>329</v>
      </c>
      <c r="C23" s="131"/>
      <c r="D23" s="132" t="s">
        <v>299</v>
      </c>
      <c r="E23" s="147" t="s">
        <v>329</v>
      </c>
      <c r="F23" s="134"/>
      <c r="G23" s="135" t="s">
        <v>299</v>
      </c>
      <c r="H23" s="133" t="s">
        <v>329</v>
      </c>
      <c r="I23" s="134"/>
      <c r="J23" s="129" t="s">
        <v>294</v>
      </c>
      <c r="K23" s="138" t="s">
        <v>329</v>
      </c>
      <c r="L23" s="141"/>
      <c r="M23" s="135" t="s">
        <v>300</v>
      </c>
      <c r="N23" s="146" t="s">
        <v>329</v>
      </c>
      <c r="O23" s="137"/>
      <c r="P23" s="132" t="s">
        <v>301</v>
      </c>
      <c r="Q23" s="147" t="s">
        <v>329</v>
      </c>
      <c r="R23" s="134"/>
      <c r="S23" s="129" t="s">
        <v>294</v>
      </c>
      <c r="T23" s="138" t="s">
        <v>329</v>
      </c>
      <c r="U23" s="131"/>
      <c r="V23" s="139" t="s">
        <v>296</v>
      </c>
      <c r="W23" s="140" t="s">
        <v>329</v>
      </c>
      <c r="X23" s="137"/>
      <c r="Y23" s="144" t="s">
        <v>297</v>
      </c>
      <c r="Z23" s="133" t="s">
        <v>329</v>
      </c>
      <c r="AA23" s="134"/>
      <c r="AB23" s="135" t="s">
        <v>298</v>
      </c>
      <c r="AC23" s="130" t="s">
        <v>329</v>
      </c>
      <c r="AD23" s="137"/>
      <c r="AE23" s="139" t="s">
        <v>299</v>
      </c>
      <c r="AF23" s="136" t="s">
        <v>329</v>
      </c>
      <c r="AG23" s="137"/>
      <c r="AH23" s="129" t="s">
        <v>297</v>
      </c>
      <c r="AI23" s="133" t="s">
        <v>329</v>
      </c>
      <c r="AJ23" s="134"/>
      <c r="AK23" s="139" t="s">
        <v>300</v>
      </c>
      <c r="AL23" s="146" t="s">
        <v>329</v>
      </c>
      <c r="AM23" s="137"/>
    </row>
    <row r="24" spans="1:39" ht="32.25" customHeight="1">
      <c r="A24" s="142" t="s">
        <v>300</v>
      </c>
      <c r="B24" s="143" t="s">
        <v>331</v>
      </c>
      <c r="C24" s="141"/>
      <c r="D24" s="132" t="s">
        <v>301</v>
      </c>
      <c r="E24" s="133" t="s">
        <v>331</v>
      </c>
      <c r="F24" s="134"/>
      <c r="G24" s="135" t="s">
        <v>301</v>
      </c>
      <c r="H24" s="133" t="s">
        <v>331</v>
      </c>
      <c r="I24" s="134"/>
      <c r="J24" s="129" t="s">
        <v>298</v>
      </c>
      <c r="K24" s="130" t="s">
        <v>331</v>
      </c>
      <c r="L24" s="141"/>
      <c r="M24" s="135" t="s">
        <v>296</v>
      </c>
      <c r="N24" s="136" t="s">
        <v>331</v>
      </c>
      <c r="O24" s="137"/>
      <c r="P24" s="132" t="s">
        <v>297</v>
      </c>
      <c r="Q24" s="133" t="s">
        <v>331</v>
      </c>
      <c r="R24" s="134"/>
      <c r="S24" s="129" t="s">
        <v>298</v>
      </c>
      <c r="T24" s="130" t="s">
        <v>331</v>
      </c>
      <c r="U24" s="131"/>
      <c r="V24" s="139" t="s">
        <v>299</v>
      </c>
      <c r="W24" s="140" t="s">
        <v>331</v>
      </c>
      <c r="X24" s="137"/>
      <c r="Y24" s="144" t="s">
        <v>294</v>
      </c>
      <c r="Z24" s="138" t="s">
        <v>331</v>
      </c>
      <c r="AA24" s="134"/>
      <c r="AB24" s="135" t="s">
        <v>300</v>
      </c>
      <c r="AC24" s="146" t="s">
        <v>331</v>
      </c>
      <c r="AD24" s="137"/>
      <c r="AE24" s="139" t="s">
        <v>301</v>
      </c>
      <c r="AF24" s="136" t="s">
        <v>331</v>
      </c>
      <c r="AG24" s="137"/>
      <c r="AH24" s="129" t="s">
        <v>294</v>
      </c>
      <c r="AI24" s="138" t="s">
        <v>331</v>
      </c>
      <c r="AJ24" s="131"/>
      <c r="AK24" s="139" t="s">
        <v>296</v>
      </c>
      <c r="AL24" s="136" t="s">
        <v>331</v>
      </c>
      <c r="AM24" s="137"/>
    </row>
    <row r="25" spans="1:39" ht="11.25">
      <c r="A25" s="142" t="s">
        <v>296</v>
      </c>
      <c r="B25" s="147" t="s">
        <v>332</v>
      </c>
      <c r="C25" s="141"/>
      <c r="D25" s="132" t="s">
        <v>297</v>
      </c>
      <c r="E25" s="133" t="s">
        <v>332</v>
      </c>
      <c r="F25" s="134"/>
      <c r="G25" s="135" t="s">
        <v>297</v>
      </c>
      <c r="H25" s="136" t="s">
        <v>332</v>
      </c>
      <c r="I25" s="137"/>
      <c r="J25" s="129" t="s">
        <v>300</v>
      </c>
      <c r="K25" s="146" t="s">
        <v>332</v>
      </c>
      <c r="L25" s="141"/>
      <c r="M25" s="135" t="s">
        <v>299</v>
      </c>
      <c r="N25" s="136" t="s">
        <v>332</v>
      </c>
      <c r="O25" s="137"/>
      <c r="P25" s="132" t="s">
        <v>294</v>
      </c>
      <c r="Q25" s="138" t="s">
        <v>332</v>
      </c>
      <c r="R25" s="134"/>
      <c r="S25" s="129" t="s">
        <v>300</v>
      </c>
      <c r="T25" s="139" t="s">
        <v>332</v>
      </c>
      <c r="U25" s="137"/>
      <c r="V25" s="139" t="s">
        <v>301</v>
      </c>
      <c r="W25" s="140" t="s">
        <v>332</v>
      </c>
      <c r="X25" s="137"/>
      <c r="Y25" s="144" t="s">
        <v>298</v>
      </c>
      <c r="Z25" s="130" t="s">
        <v>332</v>
      </c>
      <c r="AA25" s="134"/>
      <c r="AB25" s="135" t="s">
        <v>296</v>
      </c>
      <c r="AC25" s="146" t="s">
        <v>332</v>
      </c>
      <c r="AD25" s="137"/>
      <c r="AE25" s="139" t="s">
        <v>297</v>
      </c>
      <c r="AF25" s="136" t="s">
        <v>332</v>
      </c>
      <c r="AG25" s="137"/>
      <c r="AH25" s="129" t="s">
        <v>298</v>
      </c>
      <c r="AI25" s="130" t="s">
        <v>332</v>
      </c>
      <c r="AJ25" s="131"/>
      <c r="AK25" s="139" t="s">
        <v>299</v>
      </c>
      <c r="AL25" s="136" t="s">
        <v>332</v>
      </c>
      <c r="AM25" s="137"/>
    </row>
    <row r="26" spans="1:39" ht="11.25">
      <c r="A26" s="142" t="s">
        <v>299</v>
      </c>
      <c r="B26" s="147" t="s">
        <v>333</v>
      </c>
      <c r="C26" s="141"/>
      <c r="D26" s="132" t="s">
        <v>294</v>
      </c>
      <c r="E26" s="138" t="s">
        <v>333</v>
      </c>
      <c r="F26" s="134"/>
      <c r="G26" s="135" t="s">
        <v>294</v>
      </c>
      <c r="H26" s="138" t="s">
        <v>333</v>
      </c>
      <c r="I26" s="131"/>
      <c r="J26" s="129" t="s">
        <v>296</v>
      </c>
      <c r="K26" s="136" t="s">
        <v>333</v>
      </c>
      <c r="L26" s="137"/>
      <c r="M26" s="135" t="s">
        <v>301</v>
      </c>
      <c r="N26" s="138" t="s">
        <v>333</v>
      </c>
      <c r="O26" s="137"/>
      <c r="P26" s="132" t="s">
        <v>298</v>
      </c>
      <c r="Q26" s="130" t="s">
        <v>333</v>
      </c>
      <c r="R26" s="134"/>
      <c r="S26" s="129" t="s">
        <v>296</v>
      </c>
      <c r="T26" s="139" t="s">
        <v>333</v>
      </c>
      <c r="U26" s="137"/>
      <c r="V26" s="139" t="s">
        <v>297</v>
      </c>
      <c r="W26" s="140" t="s">
        <v>333</v>
      </c>
      <c r="X26" s="137"/>
      <c r="Y26" s="144" t="s">
        <v>300</v>
      </c>
      <c r="Z26" s="146" t="s">
        <v>333</v>
      </c>
      <c r="AA26" s="134"/>
      <c r="AB26" s="135" t="s">
        <v>299</v>
      </c>
      <c r="AC26" s="139" t="s">
        <v>333</v>
      </c>
      <c r="AD26" s="137"/>
      <c r="AE26" s="139" t="s">
        <v>294</v>
      </c>
      <c r="AF26" s="138" t="s">
        <v>333</v>
      </c>
      <c r="AG26" s="137"/>
      <c r="AH26" s="129" t="s">
        <v>300</v>
      </c>
      <c r="AI26" s="130" t="s">
        <v>333</v>
      </c>
      <c r="AJ26" s="131"/>
      <c r="AK26" s="139" t="s">
        <v>301</v>
      </c>
      <c r="AL26" s="136" t="s">
        <v>333</v>
      </c>
      <c r="AM26" s="137"/>
    </row>
    <row r="27" spans="1:39" ht="12.75">
      <c r="A27" s="142" t="s">
        <v>301</v>
      </c>
      <c r="B27" s="147" t="s">
        <v>334</v>
      </c>
      <c r="C27" s="141"/>
      <c r="D27" s="132" t="s">
        <v>298</v>
      </c>
      <c r="E27" s="130" t="s">
        <v>334</v>
      </c>
      <c r="F27" s="134"/>
      <c r="G27" s="135" t="s">
        <v>298</v>
      </c>
      <c r="H27" s="130" t="s">
        <v>334</v>
      </c>
      <c r="I27" s="131"/>
      <c r="J27" s="129" t="s">
        <v>299</v>
      </c>
      <c r="K27" s="136" t="s">
        <v>334</v>
      </c>
      <c r="L27" s="137"/>
      <c r="M27" s="135" t="s">
        <v>297</v>
      </c>
      <c r="N27" s="146" t="s">
        <v>334</v>
      </c>
      <c r="O27" s="137"/>
      <c r="P27" s="132" t="s">
        <v>300</v>
      </c>
      <c r="Q27" s="143" t="s">
        <v>334</v>
      </c>
      <c r="R27" s="134"/>
      <c r="S27" s="129" t="s">
        <v>299</v>
      </c>
      <c r="T27" s="139" t="s">
        <v>334</v>
      </c>
      <c r="U27" s="137"/>
      <c r="V27" s="139" t="s">
        <v>294</v>
      </c>
      <c r="W27" s="150" t="s">
        <v>334</v>
      </c>
      <c r="X27" s="131"/>
      <c r="Y27" s="144" t="s">
        <v>296</v>
      </c>
      <c r="Z27" s="133" t="s">
        <v>334</v>
      </c>
      <c r="AA27"/>
      <c r="AB27" s="135" t="s">
        <v>301</v>
      </c>
      <c r="AC27" s="139" t="s">
        <v>334</v>
      </c>
      <c r="AD27" s="137"/>
      <c r="AE27" s="139" t="s">
        <v>298</v>
      </c>
      <c r="AF27" s="130" t="s">
        <v>334</v>
      </c>
      <c r="AG27" s="137"/>
      <c r="AH27" s="129" t="s">
        <v>296</v>
      </c>
      <c r="AI27" s="139" t="s">
        <v>334</v>
      </c>
      <c r="AJ27" s="141"/>
      <c r="AK27" s="139" t="s">
        <v>297</v>
      </c>
      <c r="AL27" s="136" t="s">
        <v>334</v>
      </c>
      <c r="AM27" s="137"/>
    </row>
    <row r="28" spans="1:39" ht="11.25">
      <c r="A28" s="142" t="s">
        <v>297</v>
      </c>
      <c r="B28" s="147" t="s">
        <v>336</v>
      </c>
      <c r="C28" s="141"/>
      <c r="D28" s="132" t="s">
        <v>300</v>
      </c>
      <c r="E28" s="133" t="s">
        <v>336</v>
      </c>
      <c r="F28" s="134"/>
      <c r="G28" s="135" t="s">
        <v>300</v>
      </c>
      <c r="H28" s="146" t="s">
        <v>336</v>
      </c>
      <c r="I28" s="137"/>
      <c r="J28" s="129" t="s">
        <v>301</v>
      </c>
      <c r="K28" s="136" t="s">
        <v>336</v>
      </c>
      <c r="L28" s="137"/>
      <c r="M28" s="135" t="s">
        <v>294</v>
      </c>
      <c r="N28" s="138" t="s">
        <v>336</v>
      </c>
      <c r="O28" s="137"/>
      <c r="P28" s="132" t="s">
        <v>296</v>
      </c>
      <c r="Q28" s="147" t="s">
        <v>336</v>
      </c>
      <c r="R28" s="134"/>
      <c r="S28" s="129" t="s">
        <v>301</v>
      </c>
      <c r="T28" s="139" t="s">
        <v>336</v>
      </c>
      <c r="U28" s="137"/>
      <c r="V28" s="139" t="s">
        <v>298</v>
      </c>
      <c r="W28" s="130" t="s">
        <v>336</v>
      </c>
      <c r="X28" s="131"/>
      <c r="Y28" s="144" t="s">
        <v>299</v>
      </c>
      <c r="Z28" s="133" t="s">
        <v>336</v>
      </c>
      <c r="AA28" s="134"/>
      <c r="AB28" s="135" t="s">
        <v>297</v>
      </c>
      <c r="AC28" s="139" t="s">
        <v>336</v>
      </c>
      <c r="AD28" s="137"/>
      <c r="AE28" s="139" t="s">
        <v>300</v>
      </c>
      <c r="AF28" s="146" t="s">
        <v>336</v>
      </c>
      <c r="AG28" s="137"/>
      <c r="AH28" s="129" t="s">
        <v>299</v>
      </c>
      <c r="AI28" s="139" t="s">
        <v>336</v>
      </c>
      <c r="AJ28" s="141"/>
      <c r="AK28" s="139" t="s">
        <v>294</v>
      </c>
      <c r="AL28" s="138" t="s">
        <v>336</v>
      </c>
      <c r="AM28" s="131"/>
    </row>
    <row r="29" spans="1:39" ht="11.25">
      <c r="A29" s="142" t="s">
        <v>294</v>
      </c>
      <c r="B29" s="138" t="s">
        <v>337</v>
      </c>
      <c r="C29" s="131"/>
      <c r="D29" s="132" t="s">
        <v>296</v>
      </c>
      <c r="E29" s="133" t="s">
        <v>337</v>
      </c>
      <c r="F29" s="134"/>
      <c r="G29" s="135" t="s">
        <v>296</v>
      </c>
      <c r="H29" s="133" t="s">
        <v>337</v>
      </c>
      <c r="I29" s="134"/>
      <c r="J29" s="129" t="s">
        <v>297</v>
      </c>
      <c r="K29" s="136" t="s">
        <v>337</v>
      </c>
      <c r="L29" s="137"/>
      <c r="M29" s="135" t="s">
        <v>298</v>
      </c>
      <c r="N29" s="130" t="s">
        <v>337</v>
      </c>
      <c r="O29" s="137"/>
      <c r="P29" s="132" t="s">
        <v>299</v>
      </c>
      <c r="Q29" s="147" t="s">
        <v>337</v>
      </c>
      <c r="R29" s="134"/>
      <c r="S29" s="129" t="s">
        <v>297</v>
      </c>
      <c r="T29" s="139" t="s">
        <v>337</v>
      </c>
      <c r="U29" s="137"/>
      <c r="V29" s="139" t="s">
        <v>300</v>
      </c>
      <c r="W29" s="139" t="s">
        <v>337</v>
      </c>
      <c r="X29" s="137"/>
      <c r="Y29" s="144" t="s">
        <v>301</v>
      </c>
      <c r="Z29" s="133" t="s">
        <v>337</v>
      </c>
      <c r="AA29" s="134"/>
      <c r="AB29" s="135" t="s">
        <v>294</v>
      </c>
      <c r="AC29" s="130" t="s">
        <v>337</v>
      </c>
      <c r="AD29" s="131"/>
      <c r="AE29" s="139" t="s">
        <v>296</v>
      </c>
      <c r="AF29" s="136" t="s">
        <v>337</v>
      </c>
      <c r="AG29" s="137"/>
      <c r="AH29" s="129" t="s">
        <v>301</v>
      </c>
      <c r="AI29" s="139" t="s">
        <v>337</v>
      </c>
      <c r="AJ29" s="141"/>
      <c r="AK29" s="139" t="s">
        <v>298</v>
      </c>
      <c r="AL29" s="130" t="s">
        <v>337</v>
      </c>
      <c r="AM29" s="131"/>
    </row>
    <row r="30" spans="1:39" ht="11.25">
      <c r="A30" s="142" t="s">
        <v>298</v>
      </c>
      <c r="B30" s="130" t="s">
        <v>338</v>
      </c>
      <c r="C30" s="131"/>
      <c r="D30" s="132"/>
      <c r="E30" s="133"/>
      <c r="F30" s="134"/>
      <c r="G30" s="135" t="s">
        <v>299</v>
      </c>
      <c r="H30" s="133" t="s">
        <v>338</v>
      </c>
      <c r="I30" s="134"/>
      <c r="J30" s="129" t="s">
        <v>294</v>
      </c>
      <c r="K30" s="138" t="s">
        <v>338</v>
      </c>
      <c r="L30" s="148" t="s">
        <v>389</v>
      </c>
      <c r="M30" s="135" t="s">
        <v>300</v>
      </c>
      <c r="N30" s="146" t="s">
        <v>338</v>
      </c>
      <c r="O30" s="137"/>
      <c r="P30" s="132" t="s">
        <v>301</v>
      </c>
      <c r="Q30" s="147" t="s">
        <v>338</v>
      </c>
      <c r="R30" s="141"/>
      <c r="S30" s="129" t="s">
        <v>294</v>
      </c>
      <c r="T30" s="138" t="s">
        <v>338</v>
      </c>
      <c r="U30" s="131"/>
      <c r="V30" s="139" t="s">
        <v>296</v>
      </c>
      <c r="W30" s="140" t="s">
        <v>338</v>
      </c>
      <c r="X30" s="137"/>
      <c r="Y30" s="144" t="s">
        <v>297</v>
      </c>
      <c r="Z30" s="133" t="s">
        <v>338</v>
      </c>
      <c r="AA30" s="134"/>
      <c r="AB30" s="135" t="s">
        <v>298</v>
      </c>
      <c r="AC30" s="130" t="s">
        <v>338</v>
      </c>
      <c r="AD30" s="131"/>
      <c r="AE30" s="139" t="s">
        <v>299</v>
      </c>
      <c r="AF30" s="136" t="s">
        <v>338</v>
      </c>
      <c r="AG30" s="137"/>
      <c r="AH30" s="129" t="s">
        <v>297</v>
      </c>
      <c r="AI30" s="139" t="s">
        <v>338</v>
      </c>
      <c r="AJ30" s="141"/>
      <c r="AK30" s="139" t="s">
        <v>300</v>
      </c>
      <c r="AL30" s="146" t="s">
        <v>338</v>
      </c>
      <c r="AM30" s="137"/>
    </row>
    <row r="31" spans="1:39" ht="11.25">
      <c r="A31" s="142" t="s">
        <v>300</v>
      </c>
      <c r="B31" s="143" t="s">
        <v>339</v>
      </c>
      <c r="C31" s="141"/>
      <c r="G31" s="135" t="s">
        <v>301</v>
      </c>
      <c r="H31" s="133" t="s">
        <v>339</v>
      </c>
      <c r="I31" s="134"/>
      <c r="J31" s="129" t="s">
        <v>298</v>
      </c>
      <c r="K31" s="130" t="s">
        <v>339</v>
      </c>
      <c r="L31" s="131"/>
      <c r="M31" s="135" t="s">
        <v>296</v>
      </c>
      <c r="N31" s="136" t="s">
        <v>339</v>
      </c>
      <c r="O31" s="137"/>
      <c r="P31" s="132" t="s">
        <v>297</v>
      </c>
      <c r="Q31" s="133" t="s">
        <v>339</v>
      </c>
      <c r="R31" s="134"/>
      <c r="S31" s="129" t="s">
        <v>298</v>
      </c>
      <c r="T31" s="130" t="s">
        <v>339</v>
      </c>
      <c r="U31" s="131"/>
      <c r="V31" s="139" t="s">
        <v>299</v>
      </c>
      <c r="W31" s="140" t="s">
        <v>339</v>
      </c>
      <c r="X31" s="137"/>
      <c r="Y31" s="144" t="s">
        <v>294</v>
      </c>
      <c r="Z31" s="138" t="s">
        <v>339</v>
      </c>
      <c r="AA31" s="131"/>
      <c r="AB31" s="135" t="s">
        <v>300</v>
      </c>
      <c r="AC31" s="139" t="s">
        <v>339</v>
      </c>
      <c r="AD31" s="141"/>
      <c r="AE31" s="139" t="s">
        <v>301</v>
      </c>
      <c r="AF31" s="136" t="s">
        <v>339</v>
      </c>
      <c r="AG31" s="137"/>
      <c r="AH31" s="129" t="s">
        <v>294</v>
      </c>
      <c r="AI31" s="138" t="s">
        <v>339</v>
      </c>
      <c r="AJ31" s="131"/>
      <c r="AK31" s="139" t="s">
        <v>296</v>
      </c>
      <c r="AL31" s="136" t="s">
        <v>339</v>
      </c>
      <c r="AM31" s="137"/>
    </row>
    <row r="32" spans="1:39" ht="11.25">
      <c r="A32" s="142" t="s">
        <v>296</v>
      </c>
      <c r="B32" s="147" t="s">
        <v>340</v>
      </c>
      <c r="C32" s="141"/>
      <c r="G32" s="135" t="s">
        <v>297</v>
      </c>
      <c r="H32" s="136" t="s">
        <v>340</v>
      </c>
      <c r="I32" s="137"/>
      <c r="M32" s="135" t="s">
        <v>299</v>
      </c>
      <c r="N32" s="136" t="s">
        <v>340</v>
      </c>
      <c r="O32" s="137"/>
      <c r="S32" s="129" t="s">
        <v>300</v>
      </c>
      <c r="T32" s="139" t="s">
        <v>340</v>
      </c>
      <c r="U32" s="141"/>
      <c r="V32" s="139" t="s">
        <v>301</v>
      </c>
      <c r="W32" s="140" t="s">
        <v>340</v>
      </c>
      <c r="X32" s="137"/>
      <c r="AB32" s="135" t="s">
        <v>296</v>
      </c>
      <c r="AC32" s="139" t="s">
        <v>340</v>
      </c>
      <c r="AD32" s="152"/>
      <c r="AH32" s="129" t="s">
        <v>298</v>
      </c>
      <c r="AI32" s="130" t="s">
        <v>340</v>
      </c>
      <c r="AJ32" s="131"/>
      <c r="AK32" s="139" t="s">
        <v>299</v>
      </c>
      <c r="AL32" s="136" t="s">
        <v>340</v>
      </c>
      <c r="AM32" s="137"/>
    </row>
    <row r="34" ht="11.25">
      <c r="D34" s="160"/>
    </row>
    <row r="35" ht="11.25">
      <c r="D35" s="160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LROP</dc:creator>
  <cp:keywords/>
  <dc:description/>
  <cp:lastModifiedBy>Heubi Bruno</cp:lastModifiedBy>
  <cp:lastPrinted>2005-10-07T07:09:15Z</cp:lastPrinted>
  <dcterms:created xsi:type="dcterms:W3CDTF">2005-10-07T05:30:08Z</dcterms:created>
  <dcterms:modified xsi:type="dcterms:W3CDTF">2006-11-23T11:46:26Z</dcterms:modified>
  <cp:category/>
  <cp:version/>
  <cp:contentType/>
  <cp:contentStatus/>
  <cp:revision>1</cp:revision>
</cp:coreProperties>
</file>